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0" yWindow="9825" windowWidth="15015" windowHeight="13500" tabRatio="599" activeTab="0"/>
  </bookViews>
  <sheets>
    <sheet name="2020-1" sheetId="1" r:id="rId1"/>
    <sheet name="Лист1" sheetId="2" r:id="rId2"/>
  </sheets>
  <definedNames>
    <definedName name="Z_64FA2D7B_FB00_4A4B_8A04_40ACCA8ABAA4_.wvu.Rows" localSheetId="0" hidden="1">'2020-1'!#REF!</definedName>
    <definedName name="_xlnm.Print_Area" localSheetId="0">'2020-1'!$A$1:$AM$273</definedName>
  </definedNames>
  <calcPr fullCalcOnLoad="1" refMode="R1C1"/>
</workbook>
</file>

<file path=xl/sharedStrings.xml><?xml version="1.0" encoding="utf-8"?>
<sst xmlns="http://schemas.openxmlformats.org/spreadsheetml/2006/main" count="807" uniqueCount="389">
  <si>
    <t>№</t>
  </si>
  <si>
    <t>Накд савдо пули</t>
  </si>
  <si>
    <t>Улгуржи савдо</t>
  </si>
  <si>
    <t xml:space="preserve">           4-сон шахобча.</t>
  </si>
  <si>
    <t xml:space="preserve">Гузор  2- дорихона </t>
  </si>
  <si>
    <t xml:space="preserve">Мир-кор  5- дорихона </t>
  </si>
  <si>
    <t xml:space="preserve">         11-сон шахобча</t>
  </si>
  <si>
    <t>Камаши  9-дорихона</t>
  </si>
  <si>
    <t xml:space="preserve">Касби 13-дорихона </t>
  </si>
  <si>
    <t>Яккабог 15-дорихона</t>
  </si>
  <si>
    <t xml:space="preserve">ЖАМИ </t>
  </si>
  <si>
    <t>Омборхона</t>
  </si>
  <si>
    <t>НТЛ</t>
  </si>
  <si>
    <t>Хаммаси</t>
  </si>
  <si>
    <t>Карши ш.17- дорих.</t>
  </si>
  <si>
    <t xml:space="preserve">Термин        савдо </t>
  </si>
  <si>
    <t>накд савдо</t>
  </si>
  <si>
    <t>терминал</t>
  </si>
  <si>
    <t>бепул</t>
  </si>
  <si>
    <t>улгуржи</t>
  </si>
  <si>
    <t>жами</t>
  </si>
  <si>
    <t>Талимаржон 14-дор.</t>
  </si>
  <si>
    <t xml:space="preserve">Муборак12-дорихона </t>
  </si>
  <si>
    <t>Чирокчи 10-дорихона</t>
  </si>
  <si>
    <t xml:space="preserve">           6-сон шахобча </t>
  </si>
  <si>
    <t>Карши ш.1-дорих.</t>
  </si>
  <si>
    <t>Карши ш.1-шахобча.</t>
  </si>
  <si>
    <t>Нишон  4-дорихона</t>
  </si>
  <si>
    <t xml:space="preserve">Карши  8 дорихона </t>
  </si>
  <si>
    <t xml:space="preserve">           21-сон шахобча.</t>
  </si>
  <si>
    <t>Косон т.Гувалак КВП 27-ш</t>
  </si>
  <si>
    <t>Гузор т.Эскибог КВП 18-ш</t>
  </si>
  <si>
    <t>Нишон т.Дустлик КВП 7-ш</t>
  </si>
  <si>
    <t>Нишон т.ПахтаободКВП 25-ш</t>
  </si>
  <si>
    <t>Мириш т.Тожик КВП 9-ш</t>
  </si>
  <si>
    <t>Мириш т.Шириш КВП 28-ш</t>
  </si>
  <si>
    <t>Кукдала п.ШурбозорКВП 23ш</t>
  </si>
  <si>
    <t>Карши т.УзбекистонКВП 14-ш</t>
  </si>
  <si>
    <t>Карши т.ТалликуронКВП 26ш</t>
  </si>
  <si>
    <t>Камаши т.Гагарин КВП 2-ш</t>
  </si>
  <si>
    <t>Карши т.Чули-БустонКВП 33ш</t>
  </si>
  <si>
    <t>Шахр.т.Аваз-Малик КВП 13-ш</t>
  </si>
  <si>
    <t xml:space="preserve">           37-сон шахобча.</t>
  </si>
  <si>
    <t>ХАКИКАТДА</t>
  </si>
  <si>
    <t>ЧАКАНА</t>
  </si>
  <si>
    <t>УЛГУРЖИ</t>
  </si>
  <si>
    <t>ЖАМИ</t>
  </si>
  <si>
    <t>режага нисбатан куп</t>
  </si>
  <si>
    <t>Карши т.Туракул КВП ш41</t>
  </si>
  <si>
    <t>Яккабог т.Алакуйлак КВП-42</t>
  </si>
  <si>
    <t>Яккабог т.Маданият КВП 44-ш</t>
  </si>
  <si>
    <t>1 кунлик  жами савдо режаси</t>
  </si>
  <si>
    <t>Шахобча 46 КВП</t>
  </si>
  <si>
    <t>Шахобча 47 КВП</t>
  </si>
  <si>
    <t xml:space="preserve">           48-сон шахобча.</t>
  </si>
  <si>
    <t xml:space="preserve">Имтиёзли рецепт  </t>
  </si>
  <si>
    <t xml:space="preserve">Имтиёзли рецепт </t>
  </si>
  <si>
    <t>Жами</t>
  </si>
  <si>
    <t>Чир т.Пахтакор КВП 39-ш</t>
  </si>
  <si>
    <t>Чир т.Узбекистон КВП 40-ш</t>
  </si>
  <si>
    <t>Чир т. КВП 50-ш</t>
  </si>
  <si>
    <t>Чир т.КВП 52-ш</t>
  </si>
  <si>
    <t>Китоб т.Искана КВП 53-ш</t>
  </si>
  <si>
    <t>МАЙ  ойи товар айланмаси</t>
  </si>
  <si>
    <t>ИЮН  ойи айланмаси</t>
  </si>
  <si>
    <t>Мириш т.Курама КВП 3-ш</t>
  </si>
  <si>
    <t>Кучма дорихона №4</t>
  </si>
  <si>
    <t>Косон т.Нур КВП 15-ш</t>
  </si>
  <si>
    <t>Кучма дорихона №3</t>
  </si>
  <si>
    <t>Кучма дорихона №1</t>
  </si>
  <si>
    <t>Кучма дорихона №2</t>
  </si>
  <si>
    <t>Кучма дорихона №5</t>
  </si>
  <si>
    <t>Шахобча 8 КВП</t>
  </si>
  <si>
    <t>Шахобча 20 КВП</t>
  </si>
  <si>
    <t>Яккабог т.Дархон КВП 10-ш</t>
  </si>
  <si>
    <t>Гузор т.Халкаобод КВП 54-ш</t>
  </si>
  <si>
    <t>Китоб  3-дорихона</t>
  </si>
  <si>
    <t>Д-Обод т.Бойкургон.КВП 59-ш</t>
  </si>
  <si>
    <t>Д-Обод т.Бозортепа.КВП 60-ш</t>
  </si>
  <si>
    <t>Д-Обод т.Шургузор.КВП 61-ш</t>
  </si>
  <si>
    <t>Д-Обод т.Кумкишлок.КВП 58-ш</t>
  </si>
  <si>
    <t>% жами режа нисбатан</t>
  </si>
  <si>
    <t xml:space="preserve"> асосий  режага нисбатан кам ёки куп</t>
  </si>
  <si>
    <t>Ишлаб чикариш булими</t>
  </si>
  <si>
    <t xml:space="preserve">               Таксолоборм                          </t>
  </si>
  <si>
    <t xml:space="preserve">           55-сон шахобча.</t>
  </si>
  <si>
    <t>Кучма дорихона №6</t>
  </si>
  <si>
    <t>Кучма дорихона №7</t>
  </si>
  <si>
    <t>Кучма дорихона №8</t>
  </si>
  <si>
    <t>Кучма дорихона №9</t>
  </si>
  <si>
    <t>Шу жумладан Шифобахш</t>
  </si>
  <si>
    <t>шу жумладан шифобахш</t>
  </si>
  <si>
    <t>Д-Обод т.Белиб.КОП 35-ш</t>
  </si>
  <si>
    <t>Яккабог т.Алакуйлак КОП-42</t>
  </si>
  <si>
    <t>Шахобча 68 КВП</t>
  </si>
  <si>
    <t>Шахобча 51 КВП</t>
  </si>
  <si>
    <t>Шахобча 72 КОП</t>
  </si>
  <si>
    <t xml:space="preserve">Шахобча 63 КОП </t>
  </si>
  <si>
    <t xml:space="preserve">Шахобча 64 КОП </t>
  </si>
  <si>
    <t xml:space="preserve">Шахобча 65 КОП </t>
  </si>
  <si>
    <t xml:space="preserve"> Гузор Шах. 75КОП</t>
  </si>
  <si>
    <t>Шахобча 22 КОП</t>
  </si>
  <si>
    <t>Шахобча 73 КОП</t>
  </si>
  <si>
    <t>Шахобча 66 КОП</t>
  </si>
  <si>
    <t>Шахобча 67 КОП</t>
  </si>
  <si>
    <t>Шахобча 71 КОП</t>
  </si>
  <si>
    <t>Нишон т.Ойдин  КОП 77-ш</t>
  </si>
  <si>
    <t>Нишон т.Ок олтин  КОП 76-ш</t>
  </si>
  <si>
    <t>Д-Обод т.Бошчарбог.КОП 70-ш</t>
  </si>
  <si>
    <t>Косон т.К0П 88-ш</t>
  </si>
  <si>
    <t xml:space="preserve">Шахобча 74 КОП </t>
  </si>
  <si>
    <t xml:space="preserve"> Гузор  Шах. 83КОП</t>
  </si>
  <si>
    <t>Шахобча 69 КОП</t>
  </si>
  <si>
    <t>Шахобча 78 КОП</t>
  </si>
  <si>
    <t>Шахобча 81 КОП</t>
  </si>
  <si>
    <t>Шахобча 82 КОП</t>
  </si>
  <si>
    <t xml:space="preserve"> Шахобча-196 КОП</t>
  </si>
  <si>
    <t xml:space="preserve"> Шахобча-197 КОП</t>
  </si>
  <si>
    <t xml:space="preserve"> Шахобча-198 КОП</t>
  </si>
  <si>
    <t xml:space="preserve"> Шахобча-199 КОП</t>
  </si>
  <si>
    <t xml:space="preserve"> Шахобча-200 КОП</t>
  </si>
  <si>
    <t xml:space="preserve"> Шахобча-201 КОП</t>
  </si>
  <si>
    <t xml:space="preserve"> Шахобча-202 КОП</t>
  </si>
  <si>
    <t xml:space="preserve"> Шахобча-204 КОП</t>
  </si>
  <si>
    <t xml:space="preserve"> Шахобча-205 КОП</t>
  </si>
  <si>
    <t xml:space="preserve"> Шахобча-208 КОП</t>
  </si>
  <si>
    <t xml:space="preserve"> Шахобча-213 КОП</t>
  </si>
  <si>
    <t>Шахобча-210</t>
  </si>
  <si>
    <t xml:space="preserve"> Д-Обод Шах. 187КОП</t>
  </si>
  <si>
    <t xml:space="preserve"> Д-Обод Шах. 188КОП</t>
  </si>
  <si>
    <t xml:space="preserve"> Д-Обод Шах. 189КОП</t>
  </si>
  <si>
    <t xml:space="preserve"> Шахр. Шах. 134 КОП</t>
  </si>
  <si>
    <t xml:space="preserve"> Шахр. Шах. 135 КОП</t>
  </si>
  <si>
    <t xml:space="preserve"> Шахр. Шах. 137 КОП</t>
  </si>
  <si>
    <t xml:space="preserve"> Шахр. Шах. 143 КОП</t>
  </si>
  <si>
    <t xml:space="preserve"> Шахр. Шах. 144 КОП</t>
  </si>
  <si>
    <t xml:space="preserve"> Шахр. Шах. 145 КОП</t>
  </si>
  <si>
    <t xml:space="preserve"> Шахр. Шах. 150 КОП</t>
  </si>
  <si>
    <t xml:space="preserve"> Шахр. Шах. 151 КОП</t>
  </si>
  <si>
    <t xml:space="preserve"> Шахр. Шах. 152 КОП</t>
  </si>
  <si>
    <t xml:space="preserve"> Шахр. Шах. 153 КОП</t>
  </si>
  <si>
    <t xml:space="preserve"> Шахр. Шах. 154 КОП</t>
  </si>
  <si>
    <t xml:space="preserve"> Шахр. Шах. 155 КОП</t>
  </si>
  <si>
    <t xml:space="preserve"> Шахр. Шах. 156 КОП</t>
  </si>
  <si>
    <t xml:space="preserve"> Шахр. Шах. 157 КОП</t>
  </si>
  <si>
    <t xml:space="preserve"> Шахр. Шах. 158 КОП</t>
  </si>
  <si>
    <t xml:space="preserve"> Шахр. Шах. 159 КОП</t>
  </si>
  <si>
    <t xml:space="preserve"> Шахр. Шах. 160 КОП</t>
  </si>
  <si>
    <t xml:space="preserve"> Шахр. Шах. 161 КОП</t>
  </si>
  <si>
    <t xml:space="preserve"> Шахр. Шах. 162 КОП</t>
  </si>
  <si>
    <t xml:space="preserve"> Шахр. Шах. 79 КОП</t>
  </si>
  <si>
    <t>Шах. 87 КОП</t>
  </si>
  <si>
    <t>Шах. 195 КОП</t>
  </si>
  <si>
    <t>Шахобча  84 КОП</t>
  </si>
  <si>
    <t>Шахобча  85 КОП</t>
  </si>
  <si>
    <t xml:space="preserve"> Шахобча 16 К0П</t>
  </si>
  <si>
    <t xml:space="preserve"> Шахобча 169 К0П</t>
  </si>
  <si>
    <t xml:space="preserve"> Шахобча 170  К0П</t>
  </si>
  <si>
    <t xml:space="preserve"> Шахобча 171 К0П</t>
  </si>
  <si>
    <t xml:space="preserve"> Шахобча172  К0П</t>
  </si>
  <si>
    <t xml:space="preserve"> Шахобча 173 К0П</t>
  </si>
  <si>
    <t xml:space="preserve"> Шахобча 174 К0П</t>
  </si>
  <si>
    <t>Шахобча 116 КОП</t>
  </si>
  <si>
    <t>Шахобча 117 КОП</t>
  </si>
  <si>
    <t>Шахобча 121 КОП</t>
  </si>
  <si>
    <t>Шахобча 123 КОП</t>
  </si>
  <si>
    <t>Шахобча 125 КОП</t>
  </si>
  <si>
    <t>Шахобча 126 КОП</t>
  </si>
  <si>
    <t>Шахобча 19 КОП</t>
  </si>
  <si>
    <t>Шахобча 166 КВП</t>
  </si>
  <si>
    <t>Шахобча 168 КВП</t>
  </si>
  <si>
    <t>Шахобча 100 КОП</t>
  </si>
  <si>
    <t>Шахобча 183 КОП</t>
  </si>
  <si>
    <t>Шахобча 184 КОП</t>
  </si>
  <si>
    <t>Шахобча 185 КОП</t>
  </si>
  <si>
    <t>Шахобча 36 КОП</t>
  </si>
  <si>
    <t>Шахобча 175 КОП</t>
  </si>
  <si>
    <t>Шахобча 176 КОП</t>
  </si>
  <si>
    <t>Шахобча 177 КОП</t>
  </si>
  <si>
    <t>Шахобча 178КОП</t>
  </si>
  <si>
    <t>Шахобча 179 КОП</t>
  </si>
  <si>
    <t>Шахобча 180 КОП</t>
  </si>
  <si>
    <t>Гузор Шах. 186КОП</t>
  </si>
  <si>
    <t xml:space="preserve"> Д-Обод  Шах. 113 КОП</t>
  </si>
  <si>
    <t>Шахобча 122 КОП</t>
  </si>
  <si>
    <t xml:space="preserve"> Гузор Шах. 191КОП</t>
  </si>
  <si>
    <t>Нишон т        КОП 133-ш</t>
  </si>
  <si>
    <t xml:space="preserve"> Д-Обод Шах. 111 КОП</t>
  </si>
  <si>
    <t>Шахобча 181 КОП</t>
  </si>
  <si>
    <t>Шахобча 165 КВП</t>
  </si>
  <si>
    <t>Шахобча 167 КВП</t>
  </si>
  <si>
    <t xml:space="preserve">           57-сон шахобча.</t>
  </si>
  <si>
    <t>Мириш т. КВП 194-ш</t>
  </si>
  <si>
    <t>Шахобча 118 КОП</t>
  </si>
  <si>
    <t>Шахобча 149 КОП</t>
  </si>
  <si>
    <t>Шахобча 120 КОП</t>
  </si>
  <si>
    <t xml:space="preserve"> Шахр. Шах. 139 КОП</t>
  </si>
  <si>
    <t xml:space="preserve"> Китоб. Шах. 214 КОП</t>
  </si>
  <si>
    <t>Шахобча 148 КОП</t>
  </si>
  <si>
    <t xml:space="preserve"> Шахр. Шах. 138 КОП</t>
  </si>
  <si>
    <t>Шахобча 182 КОП</t>
  </si>
  <si>
    <t>Шахобча 163 КВП</t>
  </si>
  <si>
    <t>Шахобча 147 КОП</t>
  </si>
  <si>
    <t>Нишон т        КОП 141-ш</t>
  </si>
  <si>
    <t xml:space="preserve"> Шахобча 215 К0П</t>
  </si>
  <si>
    <t xml:space="preserve"> Китоб т. Шах. 140 КОП</t>
  </si>
  <si>
    <t>Камаши т.Окработ К0П 5-ш</t>
  </si>
  <si>
    <t>Нишон т        КОП 217-ш</t>
  </si>
  <si>
    <t>Шахобча 216 КОП</t>
  </si>
  <si>
    <t>Шахобча 164 КВП</t>
  </si>
  <si>
    <t>Нишон т        КОП 218-ш</t>
  </si>
  <si>
    <t>Китоб. Шах. 89 КОП</t>
  </si>
  <si>
    <t xml:space="preserve"> Китоб. Шах. 86КОП</t>
  </si>
  <si>
    <t xml:space="preserve"> Китоб Шах. 127 КОП</t>
  </si>
  <si>
    <t xml:space="preserve"> Китоб Шах. 136 КОП</t>
  </si>
  <si>
    <t xml:space="preserve"> Гузор  Шах. 192КОП</t>
  </si>
  <si>
    <t>Шахобча 219 КОП</t>
  </si>
  <si>
    <t xml:space="preserve"> Гузолр  Шах. 190КОП</t>
  </si>
  <si>
    <t>Косон т. Шахобча-199 КОП</t>
  </si>
  <si>
    <t>Дорихона ва дорихона шахобчалари</t>
  </si>
  <si>
    <t>Шахобча 66 (47-КОП)</t>
  </si>
  <si>
    <t>Шахобча 149 (Чангак КВП)</t>
  </si>
  <si>
    <t>Шахобча 147 (49-КОП)</t>
  </si>
  <si>
    <t xml:space="preserve">Камаши т.5-ш (Окработ 48-К0П) </t>
  </si>
  <si>
    <t>Шахобча 73 (50-КОП)</t>
  </si>
  <si>
    <t xml:space="preserve">Чир т.39-ш (59- К0П) </t>
  </si>
  <si>
    <t>Шахобча 118 (65-КОП)</t>
  </si>
  <si>
    <t>Шахобча 121 (Мозорли КВП)</t>
  </si>
  <si>
    <t>Шахобча 122 (Шуркудук КВП)</t>
  </si>
  <si>
    <t>Шахобча 67 (63-КОП)</t>
  </si>
  <si>
    <t>Кукдала п.23ш (Шурбозор 64-К0П )</t>
  </si>
  <si>
    <t>Шахобча 117 (61-КОП)</t>
  </si>
  <si>
    <t>Шахобча 120 (Галабек КВП)</t>
  </si>
  <si>
    <t>Шахобча 71 (60- КОП)</t>
  </si>
  <si>
    <t>Шахобча 123 (Равот КВП)</t>
  </si>
  <si>
    <t>Шахобча 125 (Араббанди  КВП)</t>
  </si>
  <si>
    <t>Чир т. 50-ш (Бахористон КВП )</t>
  </si>
  <si>
    <t xml:space="preserve">Чир т. 52-ш (Хайиткул КВП) </t>
  </si>
  <si>
    <t>Шахобча 126 (Х.Олимжон КВП)</t>
  </si>
  <si>
    <t xml:space="preserve">Чир т. 40-ш (Узбекистон КВП) </t>
  </si>
  <si>
    <t xml:space="preserve"> Шахр. Шах. 150 (Шахр ТТБ)</t>
  </si>
  <si>
    <t xml:space="preserve"> Шахр. Шах. 151 (33- КОП)</t>
  </si>
  <si>
    <t xml:space="preserve"> Шахр. Шах. 152 (34-КОП)</t>
  </si>
  <si>
    <t xml:space="preserve"> Шахр. Шах. 153 (35-КОП)</t>
  </si>
  <si>
    <t xml:space="preserve">Шахр.т. 13-ш (36- К0П) </t>
  </si>
  <si>
    <t xml:space="preserve"> Шахр. Шах. 155 (37-КОП)</t>
  </si>
  <si>
    <t xml:space="preserve"> Шахр. Шах. 156 (38-КОП)</t>
  </si>
  <si>
    <t xml:space="preserve"> Шахр. Шах. 157 (40-КОП)</t>
  </si>
  <si>
    <t xml:space="preserve"> Шахр. Шах. 154 (Шурхасан КВП)</t>
  </si>
  <si>
    <t xml:space="preserve"> Шахр. Шах. 158 (Кутчи КВП)</t>
  </si>
  <si>
    <t xml:space="preserve"> Шахр. Шах. 160 (Хитой КВП)</t>
  </si>
  <si>
    <t xml:space="preserve"> Шахр. Шах. 161 (Киёмшайх КВП)</t>
  </si>
  <si>
    <t xml:space="preserve"> Шахр. Шах. 162 (Кул КВП)</t>
  </si>
  <si>
    <t>Шахобча 163 (Муборак ТТБ)</t>
  </si>
  <si>
    <t>Шахобча 164 (23- К0П)</t>
  </si>
  <si>
    <t>Шахобча 47 (24-КОП)</t>
  </si>
  <si>
    <t>Шахобча 46 (Сарик КВП)</t>
  </si>
  <si>
    <t>Шахобча 165 (Кухнашахар КВП)</t>
  </si>
  <si>
    <t>Шахобча 166 (А.Навоий КВП)</t>
  </si>
  <si>
    <t>Шахобча 167 (Туркистон КВП)</t>
  </si>
  <si>
    <t>Шахобча 168 (гулистон КВП)</t>
  </si>
  <si>
    <t xml:space="preserve">Карши т. Ш41 (Туракул КОП) </t>
  </si>
  <si>
    <t xml:space="preserve"> Шахобча 170  (56-К0П)</t>
  </si>
  <si>
    <t xml:space="preserve"> Шахобча 171 (57-К0П)</t>
  </si>
  <si>
    <t xml:space="preserve"> Шахобча 215 (Ю.Хушвактов КВП)</t>
  </si>
  <si>
    <t xml:space="preserve"> Шахобча172 (Карши  КВП)</t>
  </si>
  <si>
    <t xml:space="preserve"> Шахобча 174 (Кучкак КВП)</t>
  </si>
  <si>
    <t xml:space="preserve">Шахобча 65 (71- КОП) </t>
  </si>
  <si>
    <t xml:space="preserve">Шахобча 64 (68-КОП) </t>
  </si>
  <si>
    <t>Шахобча 175 (69-КОП)</t>
  </si>
  <si>
    <t xml:space="preserve">Шахобча 63 (67-КОП) </t>
  </si>
  <si>
    <t>Шахобча 176 (72-КОП)</t>
  </si>
  <si>
    <t xml:space="preserve"> Шахр. Шах. 143 (1-ОП)</t>
  </si>
  <si>
    <t xml:space="preserve"> Шахр. Шах. 144 (2-ОП)</t>
  </si>
  <si>
    <t xml:space="preserve"> Шахр. Шах. 145 (3-ОП)</t>
  </si>
  <si>
    <t xml:space="preserve">Нишон т  218-ш (Самарканд КВП) </t>
  </si>
  <si>
    <t>Нишон т 133-ш (Нурли келажак)</t>
  </si>
  <si>
    <t xml:space="preserve"> Гузор Шах. 75 (46-КОП)</t>
  </si>
  <si>
    <t>Гузор т.18-ш (41-КОП)</t>
  </si>
  <si>
    <t xml:space="preserve"> Гузор  Шах. 83 (42-КОП)</t>
  </si>
  <si>
    <t>Гузор Шах. 186  (44-КОП)</t>
  </si>
  <si>
    <t>Шахобча  85 (25-КОП)</t>
  </si>
  <si>
    <t>Шахобча  84 (26-КОП)</t>
  </si>
  <si>
    <t>Шахобча 72 (27-КОП)</t>
  </si>
  <si>
    <t>Мириш т. 28-ш(28-КОП)</t>
  </si>
  <si>
    <t>Шах. 195 (Кухна Фазли 2-КВП)</t>
  </si>
  <si>
    <t>Косон т. Шахобча-213 (Косон ТТБ)</t>
  </si>
  <si>
    <t>Косон т.88-ш(22-КОП)</t>
  </si>
  <si>
    <t>Косон т. Шахобча-196 (21-КОП)</t>
  </si>
  <si>
    <t>Косон т. Шахобча-197 (Эсабой КВП)</t>
  </si>
  <si>
    <t>Косон т. Шахобча-198 (Бобур КВП)</t>
  </si>
  <si>
    <t>Косон т. Шах-200 (Андабозор  КВП)</t>
  </si>
  <si>
    <t>Косон т. Шах-201 (Пистали  КВП)</t>
  </si>
  <si>
    <t>Косон т. Шах-202 (Шербек КВП)</t>
  </si>
  <si>
    <t>Китоб т. 53-ш(16-КОП)</t>
  </si>
  <si>
    <t>Китоб. Шах. 89 (17-КОП)</t>
  </si>
  <si>
    <t>Шахобча 36 (4-КОП)</t>
  </si>
  <si>
    <t>Шахобча 78 (5-КОП)</t>
  </si>
  <si>
    <t>Шахобча 51 (6-КОП)</t>
  </si>
  <si>
    <t>Шахобча 81 (7-КОП)</t>
  </si>
  <si>
    <t>Шахобча 82 (8-КОП)</t>
  </si>
  <si>
    <t>Шахобча 22 (10-КОП)</t>
  </si>
  <si>
    <t>Шахобча 183 (Катагон КВП)</t>
  </si>
  <si>
    <t>Шахобча 184 (Касби КВП)</t>
  </si>
  <si>
    <t>Шахобча 100 (Галаба КВП)</t>
  </si>
  <si>
    <t>Шахобча 185 (Ибн Сино КВП)</t>
  </si>
  <si>
    <t>Карши ш.Шах-210 (Карши ШТБ)</t>
  </si>
  <si>
    <t>Карши ш. Шах-204 (1-ОП)</t>
  </si>
  <si>
    <t xml:space="preserve"> Карши ш.Шах-208 (5-ОП)</t>
  </si>
  <si>
    <t xml:space="preserve"> Д-Обод  Шах. 101 (КТМП)</t>
  </si>
  <si>
    <t xml:space="preserve"> Д-Обод Шах. 102(1-ОП)</t>
  </si>
  <si>
    <t xml:space="preserve"> Д-Обод Шах. 103 (Кизилча КВП)</t>
  </si>
  <si>
    <t xml:space="preserve"> Д-Обод Шах. 108 (Окиртма КВП)</t>
  </si>
  <si>
    <t xml:space="preserve"> Д-Обод Шах. 109 (У.Юсупов КВП)</t>
  </si>
  <si>
    <t xml:space="preserve"> Д-Обод Шах. 110 (Оккишлок КВП)</t>
  </si>
  <si>
    <t xml:space="preserve"> Д-Обод Шах. 105 (Катта КВП)</t>
  </si>
  <si>
    <t xml:space="preserve"> Д-Обод Шах. 106 (Чучуккудук КВП)</t>
  </si>
  <si>
    <t xml:space="preserve"> Д-Обод  Шах. 114 (Окрабод КВП)</t>
  </si>
  <si>
    <t xml:space="preserve"> Д-Обод Шах. 104 (Откамар КВП)</t>
  </si>
  <si>
    <t xml:space="preserve"> Гузор Шах. 191 (Коракамар КВП)</t>
  </si>
  <si>
    <t xml:space="preserve"> Гузор Шах. 192 (Туртсари КВП)</t>
  </si>
  <si>
    <t>Гузор Шах. 193 (Ковчин КВП)</t>
  </si>
  <si>
    <t xml:space="preserve"> Гузор Шах. 189( Тахам КВП)</t>
  </si>
  <si>
    <t xml:space="preserve"> Гузор Шах. 187 (45-КОП)</t>
  </si>
  <si>
    <t xml:space="preserve"> Гузор Шах. 188 (Эшонкудук КОП)</t>
  </si>
  <si>
    <t xml:space="preserve"> Гузор Шах. 190 (Чучук КВП)</t>
  </si>
  <si>
    <t xml:space="preserve"> Шахр. Шах. 159 (Аммогон КВП)</t>
  </si>
  <si>
    <t>Шахр. Шах.80 (39-КОП)</t>
  </si>
  <si>
    <t>Нишон т.Шах. 87 (32-КОП)</t>
  </si>
  <si>
    <r>
      <t xml:space="preserve">ЙИЛ    БОШИДАН          </t>
    </r>
    <r>
      <rPr>
        <b/>
        <sz val="18"/>
        <color indexed="9"/>
        <rFont val="Arial Unicode MS"/>
        <family val="2"/>
      </rPr>
      <t xml:space="preserve">  </t>
    </r>
    <r>
      <rPr>
        <b/>
        <sz val="18"/>
        <rFont val="Arial Unicode MS"/>
        <family val="2"/>
      </rPr>
      <t xml:space="preserve">                                                                                     </t>
    </r>
    <r>
      <rPr>
        <b/>
        <sz val="18"/>
        <color indexed="9"/>
        <rFont val="Arial Unicode MS"/>
        <family val="2"/>
      </rPr>
      <t xml:space="preserve">Х а к и к а т д а </t>
    </r>
  </si>
  <si>
    <t>К О С О Н    Т У М А Н И</t>
  </si>
  <si>
    <t xml:space="preserve">К А Р Ш И  Ш А Х Р И </t>
  </si>
  <si>
    <t xml:space="preserve">Г У З  О Р   Т У М А Н И </t>
  </si>
  <si>
    <t xml:space="preserve">Д Е Х К О Н О Б О Д    Т У М А Н И </t>
  </si>
  <si>
    <t xml:space="preserve">К И Т О Б       Т У М А Н И </t>
  </si>
  <si>
    <t xml:space="preserve">Ш А Х Р И С А Б З        Т У М А Н И </t>
  </si>
  <si>
    <t xml:space="preserve">Н И Ш О Н         Т У М А Н И </t>
  </si>
  <si>
    <t xml:space="preserve">М И Р И Ш К О Р          Т У М А Н И </t>
  </si>
  <si>
    <t xml:space="preserve">К А Р Ш И          Т У М А Н И </t>
  </si>
  <si>
    <t xml:space="preserve">К А М А Ш И          Т У М А Н И </t>
  </si>
  <si>
    <t xml:space="preserve">Ч И Р О К Ч И          Т У М А Н И </t>
  </si>
  <si>
    <t xml:space="preserve">М  У Б О Р А К          Т У М А Н И </t>
  </si>
  <si>
    <t xml:space="preserve">К А С Б И          Т У М А Н И </t>
  </si>
  <si>
    <t xml:space="preserve">Я К К А Б О Г          Т У М А Н И </t>
  </si>
  <si>
    <t xml:space="preserve"> Д-Обод  Шах. 112 КОП</t>
  </si>
  <si>
    <t>Фаолияти</t>
  </si>
  <si>
    <t>курсатмаяпти</t>
  </si>
  <si>
    <t>Китоб. Шах. 136 (Хонако КВП)</t>
  </si>
  <si>
    <t>Китоб Шах. 127 (13-КОП)</t>
  </si>
  <si>
    <t>Китоб т. Шах. 140 (15-КОП)</t>
  </si>
  <si>
    <t>Китоб Шах. 79 (14-КОП)</t>
  </si>
  <si>
    <t>Китоб. Шах. 86 (12-КОП)</t>
  </si>
  <si>
    <t>Китоб. Шах. 214 (11-КОП)</t>
  </si>
  <si>
    <t>Китоб. Шах. 134 КОП</t>
  </si>
  <si>
    <t>Китоб. Шах. 135 (Сариосиё КВП)</t>
  </si>
  <si>
    <t>Китоб. Шах. 137 (Ваткана КВП)</t>
  </si>
  <si>
    <t>Китоб. Шах. 138 (Обиканда КВП)</t>
  </si>
  <si>
    <t>Шахр. Шах.80 КОП</t>
  </si>
  <si>
    <t>Китоб. Шах. 139 (Деновбола КВП</t>
  </si>
  <si>
    <t>Шах. 194  КВП</t>
  </si>
  <si>
    <t>Шахобча 8 (Янги хаёт КВП)</t>
  </si>
  <si>
    <t>Шахобча 20 (Чим КВП)</t>
  </si>
  <si>
    <t>Шахобча 216 (Чирокчи ТТБ)</t>
  </si>
  <si>
    <t xml:space="preserve"> Шахобча 16 (Янгибог КВП)</t>
  </si>
  <si>
    <t xml:space="preserve"> Гузор Шах. 193КОП</t>
  </si>
  <si>
    <t>Нишон т        КОП 130-ш</t>
  </si>
  <si>
    <t>Кучма дорихона №10</t>
  </si>
  <si>
    <t xml:space="preserve">           221-сон шахобча.</t>
  </si>
  <si>
    <t xml:space="preserve">           220-сон шахобча </t>
  </si>
  <si>
    <t xml:space="preserve"> "Кашкадарё Дори-Дармон"  МЧЖ тизимидаги дорихоналар буйича 2020 йил давомида  товароборот   бажарилиши тугрисида МАЬЛУМОТ</t>
  </si>
  <si>
    <t xml:space="preserve"> Гузор Шах. 222 КОП</t>
  </si>
  <si>
    <t xml:space="preserve"> "Кашкадарё Дори-Дармон"  АЖ тизимидаги дорихоналар буйича 2020 йил   давомида  товароборот   бажарилиши тугрисида  тезкор МАЬЛУМОТ</t>
  </si>
  <si>
    <t>АПРЕЛ ойи товар айланмаси</t>
  </si>
  <si>
    <t>ЧОРАК</t>
  </si>
  <si>
    <t xml:space="preserve"> Гузор  Шах. 222</t>
  </si>
  <si>
    <t>Карши ш. Шах-205 (1-ОП)</t>
  </si>
  <si>
    <t xml:space="preserve"> 4-сон шахобча.</t>
  </si>
  <si>
    <t xml:space="preserve">6-сон шахобча </t>
  </si>
  <si>
    <t xml:space="preserve">220-сон шахобча </t>
  </si>
  <si>
    <t>21-сон шахобча.</t>
  </si>
  <si>
    <t>48-сон шахобча.</t>
  </si>
  <si>
    <t>11-сон шахобча</t>
  </si>
  <si>
    <t>37-сон шахобча.</t>
  </si>
  <si>
    <t>221-сон шахобча.</t>
  </si>
  <si>
    <t>57-сон шахобча.</t>
  </si>
  <si>
    <t>55-сон шахобча.</t>
  </si>
  <si>
    <t xml:space="preserve">Термин савдо </t>
  </si>
  <si>
    <t>Апрел ойи товар айланмаси</t>
  </si>
  <si>
    <t>Шахр. Шах. 158 КОП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</si>
</sst>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_-* #,##0.0\ _с_ў_м_-;\-* #,##0.0\ _с_ў_м_-;_-* &quot;-&quot;?\ _с_ў_м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_р_._-;_-@_-"/>
    <numFmt numFmtId="182" formatCode="_-* #,##0_р_._-;\-* #,##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0_р_._-;\-* #,##0.0000_р_._-;_-* &quot;-&quot;??_р_._-;_-@_-"/>
    <numFmt numFmtId="188" formatCode="_-* #,##0.00_р_._-;\-* #,##0.00_р_._-;_-* &quot;-&quot;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_р_._-;\-* #,##0_р_._-;_-* &quot;-&quot;???_р_._-;_-@_-"/>
    <numFmt numFmtId="193" formatCode="0.0000000"/>
    <numFmt numFmtId="194" formatCode="0.00000000"/>
    <numFmt numFmtId="195" formatCode="_-* #,##0.000_р_._-;\-* #,##0.000_р_._-;_-* &quot;-&quot;?_р_._-;_-@_-"/>
    <numFmt numFmtId="196" formatCode="[$-FC19]d\ mmmm\ yyyy\ &quot;г.&quot;"/>
    <numFmt numFmtId="197" formatCode="_-* #,##0.0\ _₽_-;\-* #,##0.0\ _₽_-;_-* &quot;-&quot;?\ _₽_-;_-@_-"/>
  </numFmts>
  <fonts count="11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i/>
      <sz val="12"/>
      <color indexed="63"/>
      <name val="Arial"/>
      <family val="2"/>
    </font>
    <font>
      <sz val="11"/>
      <color indexed="63"/>
      <name val="Arial Unicode MS"/>
      <family val="2"/>
    </font>
    <font>
      <b/>
      <sz val="14"/>
      <name val="Arial Unicode MS"/>
      <family val="2"/>
    </font>
    <font>
      <b/>
      <sz val="13"/>
      <color indexed="62"/>
      <name val="Arial Unicode MS"/>
      <family val="2"/>
    </font>
    <font>
      <b/>
      <sz val="13"/>
      <color indexed="57"/>
      <name val="Arial Unicode MS"/>
      <family val="2"/>
    </font>
    <font>
      <b/>
      <sz val="13"/>
      <color indexed="17"/>
      <name val="Arial Unicode MS"/>
      <family val="2"/>
    </font>
    <font>
      <sz val="13"/>
      <color indexed="62"/>
      <name val="Arial Unicode MS"/>
      <family val="2"/>
    </font>
    <font>
      <sz val="10"/>
      <color indexed="62"/>
      <name val="Arial Unicode MS"/>
      <family val="2"/>
    </font>
    <font>
      <b/>
      <sz val="11"/>
      <color indexed="62"/>
      <name val="Arial Unicode MS"/>
      <family val="2"/>
    </font>
    <font>
      <b/>
      <sz val="11"/>
      <color indexed="63"/>
      <name val="Arial Unicode MS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4"/>
      <color indexed="63"/>
      <name val="Arial Unicode MS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 Unicode MS"/>
      <family val="2"/>
    </font>
    <font>
      <b/>
      <sz val="18"/>
      <name val="Arial"/>
      <family val="2"/>
    </font>
    <font>
      <b/>
      <sz val="14"/>
      <color indexed="62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i/>
      <sz val="14"/>
      <color indexed="63"/>
      <name val="Times New Roman"/>
      <family val="1"/>
    </font>
    <font>
      <b/>
      <sz val="13"/>
      <color indexed="17"/>
      <name val="Times New Roman"/>
      <family val="1"/>
    </font>
    <font>
      <b/>
      <sz val="13"/>
      <color indexed="57"/>
      <name val="Times New Roman"/>
      <family val="1"/>
    </font>
    <font>
      <sz val="12"/>
      <color indexed="63"/>
      <name val="Arial"/>
      <family val="2"/>
    </font>
    <font>
      <b/>
      <sz val="16"/>
      <color indexed="62"/>
      <name val="Arial Unicode MS"/>
      <family val="2"/>
    </font>
    <font>
      <b/>
      <sz val="16"/>
      <name val="Arial Unicode MS"/>
      <family val="2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sz val="11"/>
      <name val="Arial Unicode MS"/>
      <family val="2"/>
    </font>
    <font>
      <b/>
      <sz val="18"/>
      <name val="Arial Unicode MS"/>
      <family val="2"/>
    </font>
    <font>
      <sz val="18"/>
      <name val="Arial"/>
      <family val="2"/>
    </font>
    <font>
      <b/>
      <sz val="18"/>
      <color indexed="9"/>
      <name val="Arial Unicode MS"/>
      <family val="2"/>
    </font>
    <font>
      <sz val="18"/>
      <color indexed="62"/>
      <name val="Arial Unicode MS"/>
      <family val="2"/>
    </font>
    <font>
      <sz val="15"/>
      <name val="Arial"/>
      <family val="2"/>
    </font>
    <font>
      <sz val="15"/>
      <color indexed="63"/>
      <name val="Arial"/>
      <family val="2"/>
    </font>
    <font>
      <sz val="15"/>
      <name val="Times New Roman"/>
      <family val="1"/>
    </font>
    <font>
      <sz val="18"/>
      <name val="Times New Roman"/>
      <family val="1"/>
    </font>
    <font>
      <sz val="16"/>
      <color indexed="63"/>
      <name val="Times New Roman"/>
      <family val="1"/>
    </font>
    <font>
      <sz val="16"/>
      <color indexed="63"/>
      <name val="Arial Unicode MS"/>
      <family val="2"/>
    </font>
    <font>
      <b/>
      <sz val="11"/>
      <color indexed="57"/>
      <name val="Times New Roman"/>
      <family val="1"/>
    </font>
    <font>
      <sz val="18"/>
      <name val="Arial Unicode MS"/>
      <family val="2"/>
    </font>
    <font>
      <b/>
      <sz val="20"/>
      <color indexed="62"/>
      <name val="Arial Unicode MS"/>
      <family val="2"/>
    </font>
    <font>
      <sz val="18"/>
      <color indexed="63"/>
      <name val="Times New Roman"/>
      <family val="1"/>
    </font>
    <font>
      <sz val="10"/>
      <color indexed="63"/>
      <name val="Arial Unicode MS"/>
      <family val="2"/>
    </font>
    <font>
      <b/>
      <sz val="2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20"/>
      <color indexed="63"/>
      <name val="Times New Roman"/>
      <family val="1"/>
    </font>
    <font>
      <b/>
      <sz val="20"/>
      <color indexed="62"/>
      <name val="Arial"/>
      <family val="2"/>
    </font>
    <font>
      <b/>
      <sz val="16"/>
      <color indexed="63"/>
      <name val="Arial Unicode MS"/>
      <family val="2"/>
    </font>
    <font>
      <sz val="22"/>
      <name val="Times New Roman"/>
      <family val="1"/>
    </font>
    <font>
      <sz val="22"/>
      <color indexed="63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sz val="13"/>
      <name val="Times New Roman"/>
      <family val="1"/>
    </font>
    <font>
      <sz val="13"/>
      <color indexed="62"/>
      <name val="Times New Roman"/>
      <family val="1"/>
    </font>
    <font>
      <sz val="13"/>
      <color indexed="63"/>
      <name val="Times New Roman"/>
      <family val="1"/>
    </font>
    <font>
      <b/>
      <sz val="13"/>
      <color indexed="62"/>
      <name val="Times New Roman"/>
      <family val="1"/>
    </font>
    <font>
      <b/>
      <sz val="13"/>
      <color indexed="63"/>
      <name val="Times New Roman"/>
      <family val="1"/>
    </font>
    <font>
      <sz val="13"/>
      <name val="Arial Cyr"/>
      <family val="0"/>
    </font>
    <font>
      <sz val="13"/>
      <color indexed="6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>
      <alignment/>
      <protection/>
    </xf>
    <xf numFmtId="0" fontId="7" fillId="0" borderId="1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3" fillId="0" borderId="10" xfId="54" applyFont="1" applyBorder="1" applyAlignment="1">
      <alignment horizontal="left" vertical="center"/>
      <protection/>
    </xf>
    <xf numFmtId="0" fontId="9" fillId="0" borderId="10" xfId="54" applyFont="1" applyBorder="1" applyAlignment="1">
      <alignment horizontal="center" vertical="center"/>
      <protection/>
    </xf>
    <xf numFmtId="172" fontId="9" fillId="0" borderId="0" xfId="54" applyNumberFormat="1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9" fillId="0" borderId="0" xfId="54" applyFont="1" applyBorder="1" applyAlignment="1">
      <alignment horizontal="center" vertical="center"/>
      <protection/>
    </xf>
    <xf numFmtId="172" fontId="9" fillId="0" borderId="0" xfId="62" applyNumberFormat="1" applyFont="1" applyBorder="1" applyAlignment="1">
      <alignment horizontal="right" vertical="center"/>
    </xf>
    <xf numFmtId="0" fontId="4" fillId="0" borderId="0" xfId="54" applyFont="1" applyBorder="1">
      <alignment/>
      <protection/>
    </xf>
    <xf numFmtId="172" fontId="4" fillId="0" borderId="0" xfId="54" applyNumberFormat="1" applyFont="1" applyBorder="1">
      <alignment/>
      <protection/>
    </xf>
    <xf numFmtId="172" fontId="5" fillId="0" borderId="0" xfId="54" applyNumberFormat="1" applyFont="1" applyBorder="1">
      <alignment/>
      <protection/>
    </xf>
    <xf numFmtId="172" fontId="4" fillId="0" borderId="0" xfId="54" applyNumberFormat="1" applyFont="1">
      <alignment/>
      <protection/>
    </xf>
    <xf numFmtId="0" fontId="5" fillId="0" borderId="0" xfId="54" applyFont="1">
      <alignment/>
      <protection/>
    </xf>
    <xf numFmtId="172" fontId="5" fillId="0" borderId="0" xfId="54" applyNumberFormat="1" applyFont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/>
      <protection/>
    </xf>
    <xf numFmtId="172" fontId="7" fillId="0" borderId="0" xfId="54" applyNumberFormat="1" applyFont="1" applyBorder="1" applyAlignment="1">
      <alignment/>
      <protection/>
    </xf>
    <xf numFmtId="0" fontId="7" fillId="0" borderId="0" xfId="54" applyFont="1">
      <alignment/>
      <protection/>
    </xf>
    <xf numFmtId="172" fontId="7" fillId="0" borderId="0" xfId="54" applyNumberFormat="1" applyFont="1" applyBorder="1" applyAlignment="1">
      <alignment horizontal="left"/>
      <protection/>
    </xf>
    <xf numFmtId="172" fontId="3" fillId="0" borderId="0" xfId="54" applyNumberFormat="1" applyFont="1" applyAlignment="1">
      <alignment vertical="center"/>
      <protection/>
    </xf>
    <xf numFmtId="173" fontId="8" fillId="0" borderId="0" xfId="54" applyNumberFormat="1" applyFont="1">
      <alignment/>
      <protection/>
    </xf>
    <xf numFmtId="0" fontId="8" fillId="0" borderId="0" xfId="54" applyFont="1">
      <alignment/>
      <protection/>
    </xf>
    <xf numFmtId="0" fontId="3" fillId="0" borderId="0" xfId="54" applyFont="1" applyAlignment="1">
      <alignment vertical="center"/>
      <protection/>
    </xf>
    <xf numFmtId="172" fontId="9" fillId="0" borderId="0" xfId="54" applyNumberFormat="1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5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172" fontId="7" fillId="0" borderId="0" xfId="54" applyNumberFormat="1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172" fontId="6" fillId="0" borderId="0" xfId="54" applyNumberFormat="1" applyFont="1" applyBorder="1">
      <alignment/>
      <protection/>
    </xf>
    <xf numFmtId="0" fontId="17" fillId="0" borderId="10" xfId="54" applyFont="1" applyBorder="1" applyAlignment="1">
      <alignment horizontal="center" vertical="center"/>
      <protection/>
    </xf>
    <xf numFmtId="0" fontId="17" fillId="0" borderId="10" xfId="54" applyFont="1" applyBorder="1" applyAlignment="1">
      <alignment vertical="center"/>
      <protection/>
    </xf>
    <xf numFmtId="0" fontId="15" fillId="0" borderId="10" xfId="54" applyFont="1" applyBorder="1" applyAlignment="1">
      <alignment vertical="center"/>
      <protection/>
    </xf>
    <xf numFmtId="0" fontId="16" fillId="0" borderId="1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18" fillId="0" borderId="10" xfId="54" applyFont="1" applyBorder="1" applyAlignment="1">
      <alignment vertic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172" fontId="24" fillId="33" borderId="10" xfId="62" applyNumberFormat="1" applyFont="1" applyFill="1" applyBorder="1" applyAlignment="1">
      <alignment horizontal="right" vertical="center"/>
    </xf>
    <xf numFmtId="174" fontId="24" fillId="33" borderId="10" xfId="62" applyNumberFormat="1" applyFont="1" applyFill="1" applyBorder="1" applyAlignment="1">
      <alignment horizontal="right" vertical="center"/>
    </xf>
    <xf numFmtId="0" fontId="13" fillId="33" borderId="10" xfId="54" applyFont="1" applyFill="1" applyBorder="1" applyAlignment="1">
      <alignment vertical="center"/>
      <protection/>
    </xf>
    <xf numFmtId="176" fontId="31" fillId="33" borderId="10" xfId="0" applyNumberFormat="1" applyFont="1" applyFill="1" applyBorder="1" applyAlignment="1">
      <alignment horizontal="right"/>
    </xf>
    <xf numFmtId="172" fontId="26" fillId="33" borderId="10" xfId="62" applyNumberFormat="1" applyFont="1" applyFill="1" applyBorder="1" applyAlignment="1">
      <alignment horizontal="right" vertical="center"/>
    </xf>
    <xf numFmtId="174" fontId="26" fillId="33" borderId="10" xfId="62" applyNumberFormat="1" applyFont="1" applyFill="1" applyBorder="1" applyAlignment="1">
      <alignment horizontal="right" vertical="center"/>
    </xf>
    <xf numFmtId="0" fontId="33" fillId="0" borderId="0" xfId="54" applyFont="1" applyBorder="1" applyAlignment="1">
      <alignment horizontal="center" vertical="center"/>
      <protection/>
    </xf>
    <xf numFmtId="172" fontId="37" fillId="33" borderId="10" xfId="54" applyNumberFormat="1" applyFont="1" applyFill="1" applyBorder="1" applyAlignment="1">
      <alignment vertical="center"/>
      <protection/>
    </xf>
    <xf numFmtId="172" fontId="38" fillId="33" borderId="10" xfId="62" applyNumberFormat="1" applyFont="1" applyFill="1" applyBorder="1" applyAlignment="1">
      <alignment horizontal="right" vertical="center"/>
    </xf>
    <xf numFmtId="0" fontId="31" fillId="33" borderId="10" xfId="53" applyFont="1" applyFill="1" applyBorder="1" applyAlignment="1">
      <alignment horizontal="left"/>
      <protection/>
    </xf>
    <xf numFmtId="0" fontId="13" fillId="33" borderId="10" xfId="54" applyFont="1" applyFill="1" applyBorder="1" applyAlignment="1">
      <alignment horizontal="center" vertical="center"/>
      <protection/>
    </xf>
    <xf numFmtId="0" fontId="31" fillId="33" borderId="10" xfId="53" applyFont="1" applyFill="1" applyBorder="1" applyAlignment="1">
      <alignment horizontal="center"/>
      <protection/>
    </xf>
    <xf numFmtId="0" fontId="21" fillId="33" borderId="10" xfId="54" applyFont="1" applyFill="1" applyBorder="1" applyAlignment="1">
      <alignment horizontal="left" vertical="center"/>
      <protection/>
    </xf>
    <xf numFmtId="0" fontId="25" fillId="33" borderId="10" xfId="53" applyFont="1" applyFill="1" applyBorder="1" applyAlignment="1">
      <alignment horizontal="left"/>
      <protection/>
    </xf>
    <xf numFmtId="0" fontId="40" fillId="33" borderId="10" xfId="54" applyFont="1" applyFill="1" applyBorder="1" applyAlignment="1">
      <alignment wrapText="1"/>
      <protection/>
    </xf>
    <xf numFmtId="174" fontId="41" fillId="33" borderId="10" xfId="54" applyNumberFormat="1" applyFont="1" applyFill="1" applyBorder="1" applyAlignment="1">
      <alignment vertical="center"/>
      <protection/>
    </xf>
    <xf numFmtId="172" fontId="41" fillId="33" borderId="10" xfId="54" applyNumberFormat="1" applyFont="1" applyFill="1" applyBorder="1" applyAlignment="1">
      <alignment vertical="center"/>
      <protection/>
    </xf>
    <xf numFmtId="174" fontId="41" fillId="33" borderId="11" xfId="54" applyNumberFormat="1" applyFont="1" applyFill="1" applyBorder="1" applyAlignment="1">
      <alignment vertical="center"/>
      <protection/>
    </xf>
    <xf numFmtId="174" fontId="41" fillId="33" borderId="12" xfId="54" applyNumberFormat="1" applyFont="1" applyFill="1" applyBorder="1" applyAlignment="1">
      <alignment vertical="center"/>
      <protection/>
    </xf>
    <xf numFmtId="172" fontId="41" fillId="33" borderId="0" xfId="54" applyNumberFormat="1" applyFont="1" applyFill="1" applyBorder="1" applyAlignment="1">
      <alignment vertical="center"/>
      <protection/>
    </xf>
    <xf numFmtId="173" fontId="41" fillId="33" borderId="10" xfId="54" applyNumberFormat="1" applyFont="1" applyFill="1" applyBorder="1">
      <alignment/>
      <protection/>
    </xf>
    <xf numFmtId="0" fontId="31" fillId="33" borderId="10" xfId="54" applyFont="1" applyFill="1" applyBorder="1" applyAlignment="1">
      <alignment horizontal="right" vertical="center" wrapText="1"/>
      <protection/>
    </xf>
    <xf numFmtId="176" fontId="31" fillId="33" borderId="10" xfId="53" applyNumberFormat="1" applyFont="1" applyFill="1" applyBorder="1" applyAlignment="1">
      <alignment horizontal="right"/>
      <protection/>
    </xf>
    <xf numFmtId="0" fontId="31" fillId="33" borderId="10" xfId="53" applyFont="1" applyFill="1" applyBorder="1" applyAlignment="1">
      <alignment horizontal="right"/>
      <protection/>
    </xf>
    <xf numFmtId="172" fontId="33" fillId="33" borderId="0" xfId="62" applyNumberFormat="1" applyFont="1" applyFill="1" applyBorder="1" applyAlignment="1">
      <alignment horizontal="right" vertical="center"/>
    </xf>
    <xf numFmtId="172" fontId="34" fillId="33" borderId="0" xfId="62" applyNumberFormat="1" applyFont="1" applyFill="1" applyBorder="1" applyAlignment="1">
      <alignment horizontal="right" vertical="center"/>
    </xf>
    <xf numFmtId="172" fontId="41" fillId="33" borderId="10" xfId="54" applyNumberFormat="1" applyFont="1" applyFill="1" applyBorder="1">
      <alignment/>
      <protection/>
    </xf>
    <xf numFmtId="176" fontId="23" fillId="33" borderId="10" xfId="53" applyNumberFormat="1" applyFont="1" applyFill="1" applyBorder="1">
      <alignment/>
      <protection/>
    </xf>
    <xf numFmtId="172" fontId="39" fillId="33" borderId="10" xfId="62" applyNumberFormat="1" applyFont="1" applyFill="1" applyBorder="1" applyAlignment="1">
      <alignment horizontal="right" vertical="center"/>
    </xf>
    <xf numFmtId="181" fontId="26" fillId="33" borderId="10" xfId="62" applyNumberFormat="1" applyFont="1" applyFill="1" applyBorder="1" applyAlignment="1">
      <alignment horizontal="right" vertical="center"/>
    </xf>
    <xf numFmtId="173" fontId="41" fillId="33" borderId="0" xfId="54" applyNumberFormat="1" applyFont="1" applyFill="1" applyBorder="1">
      <alignment/>
      <protection/>
    </xf>
    <xf numFmtId="0" fontId="45" fillId="33" borderId="10" xfId="54" applyFont="1" applyFill="1" applyBorder="1" applyAlignment="1">
      <alignment horizontal="right" vertical="center" wrapText="1"/>
      <protection/>
    </xf>
    <xf numFmtId="176" fontId="45" fillId="33" borderId="10" xfId="53" applyNumberFormat="1" applyFont="1" applyFill="1" applyBorder="1" applyAlignment="1">
      <alignment horizontal="right"/>
      <protection/>
    </xf>
    <xf numFmtId="0" fontId="45" fillId="33" borderId="10" xfId="53" applyFont="1" applyFill="1" applyBorder="1" applyAlignment="1">
      <alignment horizontal="right"/>
      <protection/>
    </xf>
    <xf numFmtId="172" fontId="45" fillId="33" borderId="10" xfId="64" applyNumberFormat="1" applyFont="1" applyFill="1" applyBorder="1" applyAlignment="1">
      <alignment vertical="center"/>
    </xf>
    <xf numFmtId="176" fontId="31" fillId="33" borderId="10" xfId="54" applyNumberFormat="1" applyFont="1" applyFill="1" applyBorder="1" applyAlignment="1">
      <alignment horizontal="right" vertical="center"/>
      <protection/>
    </xf>
    <xf numFmtId="0" fontId="31" fillId="33" borderId="10" xfId="54" applyFont="1" applyFill="1" applyBorder="1" applyAlignment="1">
      <alignment horizontal="right" vertical="center"/>
      <protection/>
    </xf>
    <xf numFmtId="174" fontId="31" fillId="33" borderId="10" xfId="64" applyNumberFormat="1" applyFont="1" applyFill="1" applyBorder="1" applyAlignment="1">
      <alignment vertical="center"/>
    </xf>
    <xf numFmtId="172" fontId="30" fillId="33" borderId="10" xfId="62" applyNumberFormat="1" applyFont="1" applyFill="1" applyBorder="1" applyAlignment="1">
      <alignment vertical="center"/>
    </xf>
    <xf numFmtId="0" fontId="25" fillId="33" borderId="10" xfId="53" applyFont="1" applyFill="1" applyBorder="1" applyAlignment="1">
      <alignment horizontal="center"/>
      <protection/>
    </xf>
    <xf numFmtId="176" fontId="45" fillId="33" borderId="10" xfId="54" applyNumberFormat="1" applyFont="1" applyFill="1" applyBorder="1" applyAlignment="1">
      <alignment horizontal="center" vertical="center" wrapText="1"/>
      <protection/>
    </xf>
    <xf numFmtId="172" fontId="35" fillId="33" borderId="10" xfId="62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vertical="center"/>
      <protection/>
    </xf>
    <xf numFmtId="176" fontId="47" fillId="33" borderId="10" xfId="53" applyNumberFormat="1" applyFont="1" applyFill="1" applyBorder="1" applyAlignment="1">
      <alignment horizontal="right"/>
      <protection/>
    </xf>
    <xf numFmtId="176" fontId="45" fillId="33" borderId="10" xfId="53" applyNumberFormat="1" applyFont="1" applyFill="1" applyBorder="1">
      <alignment/>
      <protection/>
    </xf>
    <xf numFmtId="172" fontId="32" fillId="33" borderId="10" xfId="62" applyNumberFormat="1" applyFont="1" applyFill="1" applyBorder="1" applyAlignment="1">
      <alignment horizontal="right" vertical="center"/>
    </xf>
    <xf numFmtId="0" fontId="45" fillId="33" borderId="10" xfId="54" applyFont="1" applyFill="1" applyBorder="1" applyAlignment="1">
      <alignment horizontal="center" vertical="center"/>
      <protection/>
    </xf>
    <xf numFmtId="171" fontId="30" fillId="33" borderId="10" xfId="62" applyNumberFormat="1" applyFont="1" applyFill="1" applyBorder="1" applyAlignment="1">
      <alignment vertical="center"/>
    </xf>
    <xf numFmtId="171" fontId="30" fillId="33" borderId="10" xfId="62" applyNumberFormat="1" applyFont="1" applyFill="1" applyBorder="1" applyAlignment="1">
      <alignment horizontal="center" vertical="center"/>
    </xf>
    <xf numFmtId="0" fontId="23" fillId="33" borderId="10" xfId="54" applyFont="1" applyFill="1" applyBorder="1" applyAlignment="1">
      <alignment horizontal="right" vertical="center" wrapText="1"/>
      <protection/>
    </xf>
    <xf numFmtId="0" fontId="23" fillId="33" borderId="10" xfId="53" applyFont="1" applyFill="1" applyBorder="1" applyAlignment="1">
      <alignment horizontal="right"/>
      <protection/>
    </xf>
    <xf numFmtId="176" fontId="23" fillId="33" borderId="10" xfId="53" applyNumberFormat="1" applyFont="1" applyFill="1" applyBorder="1" applyAlignment="1">
      <alignment horizontal="right"/>
      <protection/>
    </xf>
    <xf numFmtId="0" fontId="23" fillId="33" borderId="10" xfId="0" applyFont="1" applyFill="1" applyBorder="1" applyAlignment="1">
      <alignment horizontal="right"/>
    </xf>
    <xf numFmtId="174" fontId="23" fillId="33" borderId="10" xfId="64" applyNumberFormat="1" applyFont="1" applyFill="1" applyBorder="1" applyAlignment="1">
      <alignment vertical="center"/>
    </xf>
    <xf numFmtId="172" fontId="23" fillId="33" borderId="10" xfId="64" applyNumberFormat="1" applyFont="1" applyFill="1" applyBorder="1" applyAlignment="1">
      <alignment vertical="center"/>
    </xf>
    <xf numFmtId="0" fontId="33" fillId="33" borderId="0" xfId="54" applyFont="1" applyFill="1" applyBorder="1" applyAlignment="1">
      <alignment horizontal="center" vertical="center"/>
      <protection/>
    </xf>
    <xf numFmtId="176" fontId="48" fillId="33" borderId="10" xfId="53" applyNumberFormat="1" applyFont="1" applyFill="1" applyBorder="1" applyAlignment="1">
      <alignment horizontal="right"/>
      <protection/>
    </xf>
    <xf numFmtId="0" fontId="48" fillId="33" borderId="10" xfId="53" applyFont="1" applyFill="1" applyBorder="1" applyAlignment="1">
      <alignment horizontal="right"/>
      <protection/>
    </xf>
    <xf numFmtId="172" fontId="49" fillId="33" borderId="10" xfId="62" applyNumberFormat="1" applyFont="1" applyFill="1" applyBorder="1" applyAlignment="1">
      <alignment horizontal="center" vertical="center"/>
    </xf>
    <xf numFmtId="0" fontId="22" fillId="33" borderId="10" xfId="53" applyFont="1" applyFill="1" applyBorder="1" applyAlignment="1">
      <alignment horizontal="right"/>
      <protection/>
    </xf>
    <xf numFmtId="176" fontId="22" fillId="33" borderId="10" xfId="53" applyNumberFormat="1" applyFont="1" applyFill="1" applyBorder="1" applyAlignment="1">
      <alignment horizontal="right"/>
      <protection/>
    </xf>
    <xf numFmtId="176" fontId="22" fillId="33" borderId="10" xfId="53" applyNumberFormat="1" applyFont="1" applyFill="1" applyBorder="1">
      <alignment/>
      <protection/>
    </xf>
    <xf numFmtId="176" fontId="22" fillId="33" borderId="10" xfId="53" applyNumberFormat="1" applyFont="1" applyFill="1" applyBorder="1" applyAlignment="1">
      <alignment/>
      <protection/>
    </xf>
    <xf numFmtId="0" fontId="22" fillId="33" borderId="10" xfId="53" applyFont="1" applyFill="1" applyBorder="1" applyAlignment="1">
      <alignment/>
      <protection/>
    </xf>
    <xf numFmtId="0" fontId="22" fillId="33" borderId="10" xfId="54" applyFont="1" applyFill="1" applyBorder="1" applyAlignment="1">
      <alignment vertical="center" wrapText="1"/>
      <protection/>
    </xf>
    <xf numFmtId="172" fontId="20" fillId="0" borderId="12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172" fontId="20" fillId="0" borderId="14" xfId="54" applyNumberFormat="1" applyFont="1" applyBorder="1" applyAlignment="1">
      <alignment horizontal="center" vertical="center" wrapText="1"/>
      <protection/>
    </xf>
    <xf numFmtId="0" fontId="45" fillId="33" borderId="10" xfId="53" applyFont="1" applyFill="1" applyBorder="1" applyAlignment="1">
      <alignment/>
      <protection/>
    </xf>
    <xf numFmtId="176" fontId="45" fillId="33" borderId="10" xfId="53" applyNumberFormat="1" applyFont="1" applyFill="1" applyBorder="1" applyAlignment="1">
      <alignment/>
      <protection/>
    </xf>
    <xf numFmtId="0" fontId="45" fillId="33" borderId="10" xfId="54" applyFont="1" applyFill="1" applyBorder="1" applyAlignment="1">
      <alignment vertical="center"/>
      <protection/>
    </xf>
    <xf numFmtId="174" fontId="45" fillId="33" borderId="10" xfId="64" applyNumberFormat="1" applyFont="1" applyFill="1" applyBorder="1" applyAlignment="1">
      <alignment vertical="center"/>
    </xf>
    <xf numFmtId="172" fontId="24" fillId="33" borderId="10" xfId="54" applyNumberFormat="1" applyFont="1" applyFill="1" applyBorder="1" applyAlignment="1">
      <alignment vertical="center"/>
      <protection/>
    </xf>
    <xf numFmtId="181" fontId="51" fillId="33" borderId="0" xfId="62" applyNumberFormat="1" applyFont="1" applyFill="1" applyBorder="1" applyAlignment="1">
      <alignment horizontal="right" vertical="center"/>
    </xf>
    <xf numFmtId="0" fontId="114" fillId="33" borderId="0" xfId="54" applyFont="1" applyFill="1" applyAlignment="1">
      <alignment vertical="center"/>
      <protection/>
    </xf>
    <xf numFmtId="0" fontId="31" fillId="33" borderId="10" xfId="53" applyFont="1" applyFill="1" applyBorder="1" applyAlignment="1">
      <alignment/>
      <protection/>
    </xf>
    <xf numFmtId="0" fontId="31" fillId="33" borderId="10" xfId="54" applyFont="1" applyFill="1" applyBorder="1" applyAlignment="1">
      <alignment vertical="center"/>
      <protection/>
    </xf>
    <xf numFmtId="172" fontId="11" fillId="0" borderId="1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right"/>
      <protection/>
    </xf>
    <xf numFmtId="176" fontId="45" fillId="34" borderId="10" xfId="53" applyNumberFormat="1" applyFont="1" applyFill="1" applyBorder="1" applyAlignment="1">
      <alignment/>
      <protection/>
    </xf>
    <xf numFmtId="0" fontId="23" fillId="34" borderId="10" xfId="0" applyFont="1" applyFill="1" applyBorder="1" applyAlignment="1">
      <alignment horizontal="right"/>
    </xf>
    <xf numFmtId="2" fontId="45" fillId="33" borderId="10" xfId="53" applyNumberFormat="1" applyFont="1" applyFill="1" applyBorder="1" applyAlignment="1">
      <alignment/>
      <protection/>
    </xf>
    <xf numFmtId="0" fontId="27" fillId="33" borderId="10" xfId="54" applyFont="1" applyFill="1" applyBorder="1" applyAlignment="1">
      <alignment horizontal="left" vertical="center"/>
      <protection/>
    </xf>
    <xf numFmtId="0" fontId="31" fillId="0" borderId="10" xfId="54" applyFont="1" applyBorder="1" applyAlignment="1">
      <alignment vertical="center"/>
      <protection/>
    </xf>
    <xf numFmtId="176" fontId="49" fillId="33" borderId="12" xfId="54" applyNumberFormat="1" applyFont="1" applyFill="1" applyBorder="1" applyAlignment="1">
      <alignment horizontal="center" vertical="center" wrapText="1" shrinkToFit="1"/>
      <protection/>
    </xf>
    <xf numFmtId="172" fontId="11" fillId="0" borderId="15" xfId="54" applyNumberFormat="1" applyFont="1" applyBorder="1" applyAlignment="1">
      <alignment horizontal="center" vertical="center" wrapText="1"/>
      <protection/>
    </xf>
    <xf numFmtId="176" fontId="23" fillId="33" borderId="10" xfId="53" applyNumberFormat="1" applyFont="1" applyFill="1" applyBorder="1" applyAlignment="1">
      <alignment horizontal="center"/>
      <protection/>
    </xf>
    <xf numFmtId="0" fontId="22" fillId="33" borderId="10" xfId="53" applyFont="1" applyFill="1" applyBorder="1">
      <alignment/>
      <protection/>
    </xf>
    <xf numFmtId="172" fontId="49" fillId="33" borderId="10" xfId="54" applyNumberFormat="1" applyFont="1" applyFill="1" applyBorder="1" applyAlignment="1">
      <alignment vertical="center"/>
      <protection/>
    </xf>
    <xf numFmtId="172" fontId="49" fillId="33" borderId="10" xfId="62" applyNumberFormat="1" applyFont="1" applyFill="1" applyBorder="1" applyAlignment="1">
      <alignment horizontal="right" vertical="center"/>
    </xf>
    <xf numFmtId="174" fontId="49" fillId="33" borderId="10" xfId="62" applyNumberFormat="1" applyFont="1" applyFill="1" applyBorder="1" applyAlignment="1">
      <alignment horizontal="right" vertical="center"/>
    </xf>
    <xf numFmtId="172" fontId="54" fillId="33" borderId="10" xfId="62" applyNumberFormat="1" applyFont="1" applyFill="1" applyBorder="1" applyAlignment="1">
      <alignment horizontal="right" vertical="center"/>
    </xf>
    <xf numFmtId="2" fontId="49" fillId="33" borderId="12" xfId="54" applyNumberFormat="1" applyFont="1" applyFill="1" applyBorder="1" applyAlignment="1">
      <alignment horizontal="center" vertical="center" wrapText="1" shrinkToFit="1"/>
      <protection/>
    </xf>
    <xf numFmtId="171" fontId="26" fillId="33" borderId="10" xfId="62" applyNumberFormat="1" applyFont="1" applyFill="1" applyBorder="1" applyAlignment="1">
      <alignment horizontal="right" vertical="center"/>
    </xf>
    <xf numFmtId="173" fontId="27" fillId="33" borderId="0" xfId="54" applyNumberFormat="1" applyFont="1" applyFill="1" applyBorder="1" applyAlignment="1">
      <alignment horizontal="right"/>
      <protection/>
    </xf>
    <xf numFmtId="0" fontId="45" fillId="34" borderId="10" xfId="54" applyFont="1" applyFill="1" applyBorder="1" applyAlignment="1">
      <alignment vertical="center" wrapText="1"/>
      <protection/>
    </xf>
    <xf numFmtId="176" fontId="45" fillId="33" borderId="10" xfId="54" applyNumberFormat="1" applyFont="1" applyFill="1" applyBorder="1" applyAlignment="1">
      <alignment vertical="center" wrapText="1"/>
      <protection/>
    </xf>
    <xf numFmtId="172" fontId="24" fillId="33" borderId="10" xfId="62" applyNumberFormat="1" applyFont="1" applyFill="1" applyBorder="1" applyAlignment="1">
      <alignment vertical="center"/>
    </xf>
    <xf numFmtId="174" fontId="39" fillId="33" borderId="10" xfId="62" applyNumberFormat="1" applyFont="1" applyFill="1" applyBorder="1" applyAlignment="1">
      <alignment horizontal="right" vertical="center"/>
    </xf>
    <xf numFmtId="172" fontId="52" fillId="33" borderId="10" xfId="54" applyNumberFormat="1" applyFont="1" applyFill="1" applyBorder="1">
      <alignment/>
      <protection/>
    </xf>
    <xf numFmtId="172" fontId="41" fillId="33" borderId="15" xfId="54" applyNumberFormat="1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/>
      <protection/>
    </xf>
    <xf numFmtId="0" fontId="4" fillId="33" borderId="10" xfId="53" applyFont="1" applyFill="1" applyBorder="1" applyAlignment="1">
      <alignment horizontal="left"/>
      <protection/>
    </xf>
    <xf numFmtId="0" fontId="4" fillId="0" borderId="10" xfId="54" applyFont="1" applyBorder="1" applyAlignment="1">
      <alignment vertical="center"/>
      <protection/>
    </xf>
    <xf numFmtId="172" fontId="42" fillId="33" borderId="10" xfId="54" applyNumberFormat="1" applyFont="1" applyFill="1" applyBorder="1" applyAlignment="1">
      <alignment horizontal="left" vertical="center"/>
      <protection/>
    </xf>
    <xf numFmtId="172" fontId="42" fillId="33" borderId="10" xfId="54" applyNumberFormat="1" applyFont="1" applyFill="1" applyBorder="1" applyAlignment="1">
      <alignment vertical="center"/>
      <protection/>
    </xf>
    <xf numFmtId="174" fontId="42" fillId="33" borderId="10" xfId="54" applyNumberFormat="1" applyFont="1" applyFill="1" applyBorder="1" applyAlignment="1">
      <alignment vertical="center"/>
      <protection/>
    </xf>
    <xf numFmtId="173" fontId="42" fillId="33" borderId="10" xfId="54" applyNumberFormat="1" applyFont="1" applyFill="1" applyBorder="1" applyAlignment="1">
      <alignment horizontal="center" vertical="center"/>
      <protection/>
    </xf>
    <xf numFmtId="174" fontId="28" fillId="33" borderId="10" xfId="54" applyNumberFormat="1" applyFont="1" applyFill="1" applyBorder="1" applyAlignment="1">
      <alignment vertical="center"/>
      <protection/>
    </xf>
    <xf numFmtId="0" fontId="42" fillId="33" borderId="10" xfId="53" applyFont="1" applyFill="1" applyBorder="1" applyAlignment="1">
      <alignment/>
      <protection/>
    </xf>
    <xf numFmtId="173" fontId="42" fillId="33" borderId="10" xfId="62" applyNumberFormat="1" applyFont="1" applyFill="1" applyBorder="1" applyAlignment="1">
      <alignment horizontal="center" vertical="center"/>
    </xf>
    <xf numFmtId="171" fontId="54" fillId="33" borderId="10" xfId="62" applyNumberFormat="1" applyFont="1" applyFill="1" applyBorder="1" applyAlignment="1">
      <alignment horizontal="right" vertical="center"/>
    </xf>
    <xf numFmtId="172" fontId="50" fillId="33" borderId="10" xfId="54" applyNumberFormat="1" applyFont="1" applyFill="1" applyBorder="1" applyAlignment="1">
      <alignment vertical="center"/>
      <protection/>
    </xf>
    <xf numFmtId="176" fontId="42" fillId="33" borderId="10" xfId="53" applyNumberFormat="1" applyFont="1" applyFill="1" applyBorder="1" applyAlignment="1">
      <alignment/>
      <protection/>
    </xf>
    <xf numFmtId="0" fontId="29" fillId="0" borderId="10" xfId="54" applyFont="1" applyBorder="1" applyAlignment="1">
      <alignment vertical="center"/>
      <protection/>
    </xf>
    <xf numFmtId="174" fontId="24" fillId="33" borderId="10" xfId="54" applyNumberFormat="1" applyFont="1" applyFill="1" applyBorder="1" applyAlignment="1">
      <alignment vertical="center"/>
      <protection/>
    </xf>
    <xf numFmtId="0" fontId="42" fillId="33" borderId="10" xfId="54" applyFont="1" applyFill="1" applyBorder="1" applyAlignment="1">
      <alignment vertical="center" wrapText="1"/>
      <protection/>
    </xf>
    <xf numFmtId="0" fontId="42" fillId="33" borderId="10" xfId="0" applyFont="1" applyFill="1" applyBorder="1" applyAlignment="1">
      <alignment/>
    </xf>
    <xf numFmtId="176" fontId="42" fillId="33" borderId="10" xfId="53" applyNumberFormat="1" applyFont="1" applyFill="1" applyBorder="1">
      <alignment/>
      <protection/>
    </xf>
    <xf numFmtId="176" fontId="58" fillId="33" borderId="10" xfId="53" applyNumberFormat="1" applyFont="1" applyFill="1" applyBorder="1" applyAlignment="1">
      <alignment horizontal="right"/>
      <protection/>
    </xf>
    <xf numFmtId="176" fontId="58" fillId="33" borderId="10" xfId="0" applyNumberFormat="1" applyFont="1" applyFill="1" applyBorder="1" applyAlignment="1">
      <alignment horizontal="right"/>
    </xf>
    <xf numFmtId="0" fontId="58" fillId="33" borderId="10" xfId="54" applyFont="1" applyFill="1" applyBorder="1" applyAlignment="1">
      <alignment vertical="center"/>
      <protection/>
    </xf>
    <xf numFmtId="176" fontId="58" fillId="33" borderId="10" xfId="53" applyNumberFormat="1" applyFont="1" applyFill="1" applyBorder="1" applyAlignment="1">
      <alignment/>
      <protection/>
    </xf>
    <xf numFmtId="0" fontId="58" fillId="33" borderId="10" xfId="53" applyFont="1" applyFill="1" applyBorder="1" applyAlignment="1">
      <alignment/>
      <protection/>
    </xf>
    <xf numFmtId="176" fontId="58" fillId="33" borderId="10" xfId="0" applyNumberFormat="1" applyFont="1" applyFill="1" applyBorder="1" applyAlignment="1">
      <alignment/>
    </xf>
    <xf numFmtId="0" fontId="58" fillId="33" borderId="10" xfId="53" applyFont="1" applyFill="1" applyBorder="1" applyAlignment="1">
      <alignment horizontal="right"/>
      <protection/>
    </xf>
    <xf numFmtId="174" fontId="59" fillId="33" borderId="10" xfId="64" applyNumberFormat="1" applyFont="1" applyFill="1" applyBorder="1" applyAlignment="1">
      <alignment vertical="center"/>
    </xf>
    <xf numFmtId="174" fontId="58" fillId="33" borderId="10" xfId="64" applyNumberFormat="1" applyFont="1" applyFill="1" applyBorder="1" applyAlignment="1">
      <alignment vertical="center"/>
    </xf>
    <xf numFmtId="0" fontId="58" fillId="33" borderId="10" xfId="53" applyFont="1" applyFill="1" applyBorder="1">
      <alignment/>
      <protection/>
    </xf>
    <xf numFmtId="172" fontId="58" fillId="33" borderId="10" xfId="64" applyNumberFormat="1" applyFont="1" applyFill="1" applyBorder="1" applyAlignment="1">
      <alignment vertical="center"/>
    </xf>
    <xf numFmtId="176" fontId="58" fillId="33" borderId="10" xfId="53" applyNumberFormat="1" applyFont="1" applyFill="1" applyBorder="1">
      <alignment/>
      <protection/>
    </xf>
    <xf numFmtId="0" fontId="42" fillId="33" borderId="10" xfId="53" applyFont="1" applyFill="1" applyBorder="1" applyAlignment="1">
      <alignment horizontal="center"/>
      <protection/>
    </xf>
    <xf numFmtId="0" fontId="10" fillId="0" borderId="10" xfId="54" applyFont="1" applyBorder="1" applyAlignment="1">
      <alignment vertical="center"/>
      <protection/>
    </xf>
    <xf numFmtId="0" fontId="10" fillId="0" borderId="10" xfId="54" applyFont="1" applyBorder="1" applyAlignment="1">
      <alignment horizontal="right" vertical="center"/>
      <protection/>
    </xf>
    <xf numFmtId="0" fontId="10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horizontal="right" vertical="center"/>
      <protection/>
    </xf>
    <xf numFmtId="0" fontId="13" fillId="0" borderId="10" xfId="54" applyFont="1" applyBorder="1" applyAlignment="1">
      <alignment horizontal="right" vertical="center"/>
      <protection/>
    </xf>
    <xf numFmtId="0" fontId="10" fillId="33" borderId="10" xfId="54" applyFont="1" applyFill="1" applyBorder="1" applyAlignment="1">
      <alignment vertical="center"/>
      <protection/>
    </xf>
    <xf numFmtId="0" fontId="10" fillId="33" borderId="10" xfId="54" applyFont="1" applyFill="1" applyBorder="1" applyAlignment="1">
      <alignment horizontal="right" vertical="center"/>
      <protection/>
    </xf>
    <xf numFmtId="0" fontId="25" fillId="33" borderId="10" xfId="0" applyFont="1" applyFill="1" applyBorder="1" applyAlignment="1">
      <alignment horizontal="left"/>
    </xf>
    <xf numFmtId="0" fontId="13" fillId="33" borderId="10" xfId="54" applyFont="1" applyFill="1" applyBorder="1" applyAlignment="1">
      <alignment horizontal="left" vertical="center"/>
      <protection/>
    </xf>
    <xf numFmtId="0" fontId="21" fillId="33" borderId="10" xfId="54" applyFont="1" applyFill="1" applyBorder="1" applyAlignment="1">
      <alignment horizontal="center" vertical="center"/>
      <protection/>
    </xf>
    <xf numFmtId="176" fontId="54" fillId="33" borderId="12" xfId="54" applyNumberFormat="1" applyFont="1" applyFill="1" applyBorder="1" applyAlignment="1">
      <alignment horizontal="center" wrapText="1" shrinkToFit="1"/>
      <protection/>
    </xf>
    <xf numFmtId="0" fontId="58" fillId="33" borderId="10" xfId="54" applyFont="1" applyFill="1" applyBorder="1" applyAlignment="1">
      <alignment vertical="center" wrapText="1"/>
      <protection/>
    </xf>
    <xf numFmtId="176" fontId="58" fillId="33" borderId="10" xfId="54" applyNumberFormat="1" applyFont="1" applyFill="1" applyBorder="1" applyAlignment="1">
      <alignment vertical="center"/>
      <protection/>
    </xf>
    <xf numFmtId="176" fontId="58" fillId="33" borderId="10" xfId="0" applyNumberFormat="1" applyFont="1" applyFill="1" applyBorder="1" applyAlignment="1">
      <alignment horizontal="center"/>
    </xf>
    <xf numFmtId="0" fontId="57" fillId="0" borderId="10" xfId="54" applyFont="1" applyBorder="1" applyAlignment="1">
      <alignment vertical="center"/>
      <protection/>
    </xf>
    <xf numFmtId="0" fontId="47" fillId="33" borderId="10" xfId="53" applyFont="1" applyFill="1" applyBorder="1" applyAlignment="1">
      <alignment/>
      <protection/>
    </xf>
    <xf numFmtId="0" fontId="56" fillId="0" borderId="10" xfId="54" applyFont="1" applyBorder="1" applyAlignment="1">
      <alignment vertical="center"/>
      <protection/>
    </xf>
    <xf numFmtId="172" fontId="57" fillId="33" borderId="10" xfId="54" applyNumberFormat="1" applyFont="1" applyFill="1" applyBorder="1" applyAlignment="1">
      <alignment horizontal="left" vertical="center"/>
      <protection/>
    </xf>
    <xf numFmtId="181" fontId="57" fillId="33" borderId="10" xfId="54" applyNumberFormat="1" applyFont="1" applyFill="1" applyBorder="1" applyAlignment="1">
      <alignment vertical="center"/>
      <protection/>
    </xf>
    <xf numFmtId="172" fontId="57" fillId="33" borderId="10" xfId="54" applyNumberFormat="1" applyFont="1" applyFill="1" applyBorder="1" applyAlignment="1">
      <alignment vertical="center"/>
      <protection/>
    </xf>
    <xf numFmtId="172" fontId="57" fillId="33" borderId="10" xfId="54" applyNumberFormat="1" applyFont="1" applyFill="1" applyBorder="1">
      <alignment/>
      <protection/>
    </xf>
    <xf numFmtId="174" fontId="57" fillId="33" borderId="10" xfId="54" applyNumberFormat="1" applyFont="1" applyFill="1" applyBorder="1" applyAlignment="1">
      <alignment vertical="center"/>
      <protection/>
    </xf>
    <xf numFmtId="173" fontId="57" fillId="33" borderId="10" xfId="54" applyNumberFormat="1" applyFont="1" applyFill="1" applyBorder="1" applyAlignment="1">
      <alignment horizontal="center" vertical="center"/>
      <protection/>
    </xf>
    <xf numFmtId="0" fontId="57" fillId="33" borderId="10" xfId="53" applyFont="1" applyFill="1" applyBorder="1" applyAlignment="1">
      <alignment/>
      <protection/>
    </xf>
    <xf numFmtId="0" fontId="57" fillId="33" borderId="10" xfId="53" applyFont="1" applyFill="1" applyBorder="1">
      <alignment/>
      <protection/>
    </xf>
    <xf numFmtId="0" fontId="56" fillId="0" borderId="10" xfId="54" applyFont="1" applyBorder="1" applyAlignment="1">
      <alignment horizontal="right" vertical="center"/>
      <protection/>
    </xf>
    <xf numFmtId="0" fontId="56" fillId="0" borderId="10" xfId="54" applyFont="1" applyBorder="1" applyAlignment="1">
      <alignment horizontal="left" vertical="center"/>
      <protection/>
    </xf>
    <xf numFmtId="0" fontId="57" fillId="33" borderId="10" xfId="53" applyFont="1" applyFill="1" applyBorder="1" applyAlignment="1">
      <alignment horizontal="left"/>
      <protection/>
    </xf>
    <xf numFmtId="0" fontId="57" fillId="33" borderId="10" xfId="54" applyFont="1" applyFill="1" applyBorder="1" applyAlignment="1">
      <alignment horizontal="left" vertical="center"/>
      <protection/>
    </xf>
    <xf numFmtId="0" fontId="58" fillId="33" borderId="10" xfId="53" applyFont="1" applyFill="1" applyBorder="1" applyAlignment="1">
      <alignment horizontal="left"/>
      <protection/>
    </xf>
    <xf numFmtId="0" fontId="60" fillId="0" borderId="10" xfId="54" applyFont="1" applyBorder="1" applyAlignment="1">
      <alignment vertical="center"/>
      <protection/>
    </xf>
    <xf numFmtId="0" fontId="56" fillId="33" borderId="10" xfId="54" applyFont="1" applyFill="1" applyBorder="1" applyAlignment="1">
      <alignment vertical="center"/>
      <protection/>
    </xf>
    <xf numFmtId="0" fontId="56" fillId="33" borderId="10" xfId="54" applyFont="1" applyFill="1" applyBorder="1" applyAlignment="1">
      <alignment horizontal="right" vertical="center"/>
      <protection/>
    </xf>
    <xf numFmtId="0" fontId="57" fillId="33" borderId="10" xfId="54" applyFont="1" applyFill="1" applyBorder="1" applyAlignment="1">
      <alignment vertical="center"/>
      <protection/>
    </xf>
    <xf numFmtId="0" fontId="56" fillId="33" borderId="10" xfId="53" applyFont="1" applyFill="1" applyBorder="1" applyAlignment="1">
      <alignment horizontal="center"/>
      <protection/>
    </xf>
    <xf numFmtId="0" fontId="57" fillId="33" borderId="10" xfId="0" applyFont="1" applyFill="1" applyBorder="1" applyAlignment="1">
      <alignment horizontal="left"/>
    </xf>
    <xf numFmtId="0" fontId="56" fillId="33" borderId="10" xfId="54" applyFont="1" applyFill="1" applyBorder="1" applyAlignment="1">
      <alignment horizontal="center" vertical="center"/>
      <protection/>
    </xf>
    <xf numFmtId="174" fontId="56" fillId="33" borderId="10" xfId="54" applyNumberFormat="1" applyFont="1" applyFill="1" applyBorder="1" applyAlignment="1">
      <alignment vertical="center"/>
      <protection/>
    </xf>
    <xf numFmtId="181" fontId="56" fillId="33" borderId="10" xfId="54" applyNumberFormat="1" applyFont="1" applyFill="1" applyBorder="1" applyAlignment="1">
      <alignment vertical="center"/>
      <protection/>
    </xf>
    <xf numFmtId="172" fontId="56" fillId="33" borderId="10" xfId="54" applyNumberFormat="1" applyFont="1" applyFill="1" applyBorder="1" applyAlignment="1">
      <alignment vertical="center"/>
      <protection/>
    </xf>
    <xf numFmtId="172" fontId="56" fillId="33" borderId="10" xfId="54" applyNumberFormat="1" applyFont="1" applyFill="1" applyBorder="1">
      <alignment/>
      <protection/>
    </xf>
    <xf numFmtId="0" fontId="41" fillId="33" borderId="10" xfId="54" applyFont="1" applyFill="1" applyBorder="1">
      <alignment/>
      <protection/>
    </xf>
    <xf numFmtId="0" fontId="52" fillId="33" borderId="10" xfId="54" applyFont="1" applyFill="1" applyBorder="1">
      <alignment/>
      <protection/>
    </xf>
    <xf numFmtId="0" fontId="41" fillId="33" borderId="10" xfId="54" applyFont="1" applyFill="1" applyBorder="1" applyAlignment="1">
      <alignment wrapText="1"/>
      <protection/>
    </xf>
    <xf numFmtId="174" fontId="56" fillId="33" borderId="10" xfId="54" applyNumberFormat="1" applyFont="1" applyFill="1" applyBorder="1">
      <alignment/>
      <protection/>
    </xf>
    <xf numFmtId="181" fontId="56" fillId="33" borderId="10" xfId="62" applyNumberFormat="1" applyFont="1" applyFill="1" applyBorder="1" applyAlignment="1">
      <alignment horizontal="right" vertical="center"/>
    </xf>
    <xf numFmtId="172" fontId="57" fillId="33" borderId="10" xfId="62" applyNumberFormat="1" applyFont="1" applyFill="1" applyBorder="1" applyAlignment="1">
      <alignment horizontal="right" vertical="center"/>
    </xf>
    <xf numFmtId="174" fontId="56" fillId="33" borderId="10" xfId="54" applyNumberFormat="1" applyFont="1" applyFill="1" applyBorder="1" applyAlignment="1">
      <alignment horizontal="center" vertical="center"/>
      <protection/>
    </xf>
    <xf numFmtId="176" fontId="58" fillId="33" borderId="10" xfId="53" applyNumberFormat="1" applyFont="1" applyFill="1" applyBorder="1" applyAlignment="1">
      <alignment horizontal="center"/>
      <protection/>
    </xf>
    <xf numFmtId="0" fontId="58" fillId="33" borderId="10" xfId="53" applyFont="1" applyFill="1" applyBorder="1" applyAlignment="1">
      <alignment horizontal="center"/>
      <protection/>
    </xf>
    <xf numFmtId="174" fontId="58" fillId="33" borderId="10" xfId="64" applyNumberFormat="1" applyFont="1" applyFill="1" applyBorder="1" applyAlignment="1">
      <alignment horizontal="center" vertical="center"/>
    </xf>
    <xf numFmtId="172" fontId="49" fillId="33" borderId="10" xfId="62" applyNumberFormat="1" applyFont="1" applyFill="1" applyBorder="1" applyAlignment="1">
      <alignment vertical="center"/>
    </xf>
    <xf numFmtId="172" fontId="23" fillId="33" borderId="10" xfId="53" applyNumberFormat="1" applyFont="1" applyFill="1" applyBorder="1" applyAlignment="1">
      <alignment horizontal="center"/>
      <protection/>
    </xf>
    <xf numFmtId="172" fontId="49" fillId="33" borderId="10" xfId="64" applyNumberFormat="1" applyFont="1" applyFill="1" applyBorder="1" applyAlignment="1">
      <alignment vertical="center"/>
    </xf>
    <xf numFmtId="172" fontId="23" fillId="33" borderId="10" xfId="62" applyNumberFormat="1" applyFont="1" applyFill="1" applyBorder="1" applyAlignment="1">
      <alignment vertical="center"/>
    </xf>
    <xf numFmtId="172" fontId="23" fillId="33" borderId="10" xfId="54" applyNumberFormat="1" applyFont="1" applyFill="1" applyBorder="1" applyAlignment="1">
      <alignment horizontal="right" vertical="center" wrapText="1"/>
      <protection/>
    </xf>
    <xf numFmtId="172" fontId="23" fillId="33" borderId="10" xfId="53" applyNumberFormat="1" applyFont="1" applyFill="1" applyBorder="1" applyAlignment="1">
      <alignment horizontal="right"/>
      <protection/>
    </xf>
    <xf numFmtId="172" fontId="23" fillId="33" borderId="10" xfId="53" applyNumberFormat="1" applyFont="1" applyFill="1" applyBorder="1" applyAlignment="1">
      <alignment/>
      <protection/>
    </xf>
    <xf numFmtId="172" fontId="23" fillId="33" borderId="10" xfId="54" applyNumberFormat="1" applyFont="1" applyFill="1" applyBorder="1" applyAlignment="1">
      <alignment horizontal="right" vertical="center"/>
      <protection/>
    </xf>
    <xf numFmtId="172" fontId="23" fillId="33" borderId="10" xfId="0" applyNumberFormat="1" applyFont="1" applyFill="1" applyBorder="1" applyAlignment="1">
      <alignment horizontal="right"/>
    </xf>
    <xf numFmtId="172" fontId="23" fillId="33" borderId="10" xfId="0" applyNumberFormat="1" applyFont="1" applyFill="1" applyBorder="1" applyAlignment="1">
      <alignment/>
    </xf>
    <xf numFmtId="172" fontId="23" fillId="33" borderId="10" xfId="53" applyNumberFormat="1" applyFont="1" applyFill="1" applyBorder="1" applyAlignment="1">
      <alignment horizontal="left"/>
      <protection/>
    </xf>
    <xf numFmtId="172" fontId="23" fillId="33" borderId="10" xfId="53" applyNumberFormat="1" applyFont="1" applyFill="1" applyBorder="1">
      <alignment/>
      <protection/>
    </xf>
    <xf numFmtId="172" fontId="23" fillId="33" borderId="10" xfId="0" applyNumberFormat="1" applyFont="1" applyFill="1" applyBorder="1" applyAlignment="1">
      <alignment horizontal="left"/>
    </xf>
    <xf numFmtId="172" fontId="54" fillId="33" borderId="10" xfId="62" applyNumberFormat="1" applyFont="1" applyFill="1" applyBorder="1" applyAlignment="1">
      <alignment vertical="center"/>
    </xf>
    <xf numFmtId="172" fontId="49" fillId="34" borderId="10" xfId="62" applyNumberFormat="1" applyFont="1" applyFill="1" applyBorder="1" applyAlignment="1">
      <alignment vertical="center"/>
    </xf>
    <xf numFmtId="172" fontId="23" fillId="34" borderId="10" xfId="53" applyNumberFormat="1" applyFont="1" applyFill="1" applyBorder="1" applyAlignment="1">
      <alignment horizontal="right"/>
      <protection/>
    </xf>
    <xf numFmtId="171" fontId="24" fillId="33" borderId="10" xfId="54" applyNumberFormat="1" applyFont="1" applyFill="1" applyBorder="1" applyAlignment="1">
      <alignment vertical="center"/>
      <protection/>
    </xf>
    <xf numFmtId="181" fontId="24" fillId="33" borderId="10" xfId="54" applyNumberFormat="1" applyFont="1" applyFill="1" applyBorder="1" applyAlignment="1">
      <alignment vertical="center"/>
      <protection/>
    </xf>
    <xf numFmtId="172" fontId="59" fillId="33" borderId="10" xfId="64" applyNumberFormat="1" applyFont="1" applyFill="1" applyBorder="1" applyAlignment="1">
      <alignment horizontal="right"/>
    </xf>
    <xf numFmtId="172" fontId="59" fillId="33" borderId="10" xfId="64" applyNumberFormat="1" applyFont="1" applyFill="1" applyBorder="1" applyAlignment="1">
      <alignment/>
    </xf>
    <xf numFmtId="174" fontId="59" fillId="35" borderId="10" xfId="64" applyNumberFormat="1" applyFont="1" applyFill="1" applyBorder="1" applyAlignment="1">
      <alignment horizontal="right"/>
    </xf>
    <xf numFmtId="174" fontId="59" fillId="33" borderId="10" xfId="64" applyNumberFormat="1" applyFont="1" applyFill="1" applyBorder="1" applyAlignment="1">
      <alignment horizontal="right"/>
    </xf>
    <xf numFmtId="174" fontId="58" fillId="33" borderId="10" xfId="64" applyNumberFormat="1" applyFont="1" applyFill="1" applyBorder="1" applyAlignment="1">
      <alignment horizontal="right"/>
    </xf>
    <xf numFmtId="172" fontId="58" fillId="33" borderId="10" xfId="53" applyNumberFormat="1" applyFont="1" applyFill="1" applyBorder="1" applyAlignment="1">
      <alignment horizontal="right"/>
      <protection/>
    </xf>
    <xf numFmtId="172" fontId="58" fillId="33" borderId="10" xfId="64" applyNumberFormat="1" applyFont="1" applyFill="1" applyBorder="1" applyAlignment="1">
      <alignment horizontal="right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72" fontId="12" fillId="0" borderId="12" xfId="54" applyNumberFormat="1" applyFont="1" applyBorder="1" applyAlignment="1">
      <alignment horizontal="center" vertical="center" wrapText="1"/>
      <protection/>
    </xf>
    <xf numFmtId="172" fontId="55" fillId="0" borderId="12" xfId="54" applyNumberFormat="1" applyFont="1" applyBorder="1" applyAlignment="1">
      <alignment horizontal="center" vertical="center" wrapText="1"/>
      <protection/>
    </xf>
    <xf numFmtId="172" fontId="20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172" fontId="12" fillId="0" borderId="10" xfId="54" applyNumberFormat="1" applyFont="1" applyBorder="1" applyAlignment="1">
      <alignment horizontal="center" vertical="center" wrapText="1"/>
      <protection/>
    </xf>
    <xf numFmtId="0" fontId="115" fillId="0" borderId="10" xfId="54" applyFont="1" applyBorder="1" applyAlignment="1">
      <alignment vertical="center"/>
      <protection/>
    </xf>
    <xf numFmtId="0" fontId="56" fillId="33" borderId="10" xfId="53" applyFont="1" applyFill="1" applyBorder="1" applyAlignment="1">
      <alignment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4" fillId="33" borderId="16" xfId="54" applyFont="1" applyFill="1" applyBorder="1" applyAlignment="1">
      <alignment horizontal="center" vertical="center" wrapText="1"/>
      <protection/>
    </xf>
    <xf numFmtId="172" fontId="57" fillId="33" borderId="13" xfId="54" applyNumberFormat="1" applyFont="1" applyFill="1" applyBorder="1" applyAlignment="1">
      <alignment horizontal="left" vertical="center"/>
      <protection/>
    </xf>
    <xf numFmtId="0" fontId="57" fillId="0" borderId="10" xfId="54" applyFont="1" applyBorder="1" applyAlignment="1">
      <alignment horizontal="left" vertical="center"/>
      <protection/>
    </xf>
    <xf numFmtId="172" fontId="42" fillId="33" borderId="13" xfId="54" applyNumberFormat="1" applyFont="1" applyFill="1" applyBorder="1" applyAlignment="1">
      <alignment horizontal="left" vertical="center"/>
      <protection/>
    </xf>
    <xf numFmtId="172" fontId="56" fillId="33" borderId="13" xfId="54" applyNumberFormat="1" applyFont="1" applyFill="1" applyBorder="1" applyAlignment="1">
      <alignment vertical="center"/>
      <protection/>
    </xf>
    <xf numFmtId="176" fontId="59" fillId="33" borderId="12" xfId="54" applyNumberFormat="1" applyFont="1" applyFill="1" applyBorder="1" applyAlignment="1">
      <alignment horizontal="center" vertical="center" wrapText="1" shrinkToFit="1"/>
      <protection/>
    </xf>
    <xf numFmtId="1" fontId="58" fillId="33" borderId="17" xfId="54" applyNumberFormat="1" applyFont="1" applyFill="1" applyBorder="1" applyAlignment="1">
      <alignment horizontal="right"/>
      <protection/>
    </xf>
    <xf numFmtId="1" fontId="59" fillId="33" borderId="10" xfId="62" applyNumberFormat="1" applyFont="1" applyFill="1" applyBorder="1" applyAlignment="1">
      <alignment horizontal="right" wrapText="1" shrinkToFit="1"/>
    </xf>
    <xf numFmtId="1" fontId="59" fillId="33" borderId="12" xfId="54" applyNumberFormat="1" applyFont="1" applyFill="1" applyBorder="1" applyAlignment="1">
      <alignment horizontal="right"/>
      <protection/>
    </xf>
    <xf numFmtId="1" fontId="58" fillId="33" borderId="10" xfId="54" applyNumberFormat="1" applyFont="1" applyFill="1" applyBorder="1" applyAlignment="1">
      <alignment horizontal="right"/>
      <protection/>
    </xf>
    <xf numFmtId="1" fontId="58" fillId="33" borderId="12" xfId="62" applyNumberFormat="1" applyFont="1" applyFill="1" applyBorder="1" applyAlignment="1">
      <alignment horizontal="right" wrapText="1" shrinkToFit="1"/>
    </xf>
    <xf numFmtId="180" fontId="59" fillId="33" borderId="12" xfId="54" applyNumberFormat="1" applyFont="1" applyFill="1" applyBorder="1" applyAlignment="1">
      <alignment horizontal="center" vertical="center" wrapText="1" shrinkToFit="1"/>
      <protection/>
    </xf>
    <xf numFmtId="1" fontId="58" fillId="33" borderId="10" xfId="62" applyNumberFormat="1" applyFont="1" applyFill="1" applyBorder="1" applyAlignment="1">
      <alignment horizontal="right" vertical="center" wrapText="1" shrinkToFit="1"/>
    </xf>
    <xf numFmtId="1" fontId="58" fillId="33" borderId="17" xfId="62" applyNumberFormat="1" applyFont="1" applyFill="1" applyBorder="1" applyAlignment="1">
      <alignment horizontal="right" vertical="center" wrapText="1" shrinkToFit="1"/>
    </xf>
    <xf numFmtId="1" fontId="58" fillId="33" borderId="10" xfId="62" applyNumberFormat="1" applyFont="1" applyFill="1" applyBorder="1" applyAlignment="1">
      <alignment horizontal="right" wrapText="1" shrinkToFit="1"/>
    </xf>
    <xf numFmtId="1" fontId="58" fillId="33" borderId="12" xfId="62" applyNumberFormat="1" applyFont="1" applyFill="1" applyBorder="1" applyAlignment="1">
      <alignment horizontal="right" vertical="center" wrapText="1" shrinkToFit="1"/>
    </xf>
    <xf numFmtId="2" fontId="59" fillId="33" borderId="12" xfId="54" applyNumberFormat="1" applyFont="1" applyFill="1" applyBorder="1" applyAlignment="1">
      <alignment horizontal="center" vertical="center" wrapText="1" shrinkToFit="1"/>
      <protection/>
    </xf>
    <xf numFmtId="1" fontId="58" fillId="33" borderId="14" xfId="62" applyNumberFormat="1" applyFont="1" applyFill="1" applyBorder="1" applyAlignment="1">
      <alignment horizontal="right" wrapText="1" shrinkToFit="1"/>
    </xf>
    <xf numFmtId="1" fontId="58" fillId="33" borderId="14" xfId="54" applyNumberFormat="1" applyFont="1" applyFill="1" applyBorder="1" applyAlignment="1">
      <alignment horizontal="right"/>
      <protection/>
    </xf>
    <xf numFmtId="176" fontId="48" fillId="33" borderId="10" xfId="53" applyNumberFormat="1" applyFont="1" applyFill="1" applyBorder="1" applyAlignment="1">
      <alignment horizontal="right" vertical="center"/>
      <protection/>
    </xf>
    <xf numFmtId="172" fontId="49" fillId="33" borderId="10" xfId="64" applyNumberFormat="1" applyFont="1" applyFill="1" applyBorder="1" applyAlignment="1">
      <alignment horizontal="right"/>
    </xf>
    <xf numFmtId="1" fontId="58" fillId="33" borderId="12" xfId="54" applyNumberFormat="1" applyFont="1" applyFill="1" applyBorder="1" applyAlignment="1">
      <alignment horizontal="right"/>
      <protection/>
    </xf>
    <xf numFmtId="1" fontId="58" fillId="33" borderId="17" xfId="62" applyNumberFormat="1" applyFont="1" applyFill="1" applyBorder="1" applyAlignment="1">
      <alignment horizontal="right" wrapText="1" shrinkToFit="1"/>
    </xf>
    <xf numFmtId="176" fontId="48" fillId="33" borderId="12" xfId="54" applyNumberFormat="1" applyFont="1" applyFill="1" applyBorder="1" applyAlignment="1">
      <alignment horizontal="center" wrapText="1" shrinkToFit="1"/>
      <protection/>
    </xf>
    <xf numFmtId="181" fontId="48" fillId="33" borderId="10" xfId="62" applyNumberFormat="1" applyFont="1" applyFill="1" applyBorder="1" applyAlignment="1">
      <alignment horizontal="right" vertical="center"/>
    </xf>
    <xf numFmtId="171" fontId="48" fillId="33" borderId="10" xfId="62" applyNumberFormat="1" applyFont="1" applyFill="1" applyBorder="1" applyAlignment="1">
      <alignment horizontal="right" vertical="center"/>
    </xf>
    <xf numFmtId="176" fontId="58" fillId="33" borderId="12" xfId="54" applyNumberFormat="1" applyFont="1" applyFill="1" applyBorder="1" applyAlignment="1">
      <alignment horizontal="center" vertical="center" wrapText="1" shrinkToFit="1"/>
      <protection/>
    </xf>
    <xf numFmtId="180" fontId="58" fillId="33" borderId="12" xfId="54" applyNumberFormat="1" applyFont="1" applyFill="1" applyBorder="1" applyAlignment="1">
      <alignment horizontal="center" vertical="center" wrapText="1" shrinkToFit="1"/>
      <protection/>
    </xf>
    <xf numFmtId="172" fontId="41" fillId="33" borderId="13" xfId="62" applyNumberFormat="1" applyFont="1" applyFill="1" applyBorder="1" applyAlignment="1">
      <alignment horizontal="center" vertical="center"/>
    </xf>
    <xf numFmtId="172" fontId="41" fillId="33" borderId="18" xfId="62" applyNumberFormat="1" applyFont="1" applyFill="1" applyBorder="1" applyAlignment="1">
      <alignment horizontal="center" vertical="center"/>
    </xf>
    <xf numFmtId="172" fontId="41" fillId="33" borderId="15" xfId="62" applyNumberFormat="1" applyFont="1" applyFill="1" applyBorder="1" applyAlignment="1">
      <alignment horizontal="center" vertical="center"/>
    </xf>
    <xf numFmtId="0" fontId="44" fillId="33" borderId="12" xfId="54" applyFont="1" applyFill="1" applyBorder="1" applyAlignment="1">
      <alignment horizontal="center" vertical="center"/>
      <protection/>
    </xf>
    <xf numFmtId="172" fontId="62" fillId="33" borderId="10" xfId="53" applyNumberFormat="1" applyFont="1" applyFill="1" applyBorder="1" applyAlignment="1">
      <alignment horizontal="right"/>
      <protection/>
    </xf>
    <xf numFmtId="176" fontId="62" fillId="33" borderId="10" xfId="53" applyNumberFormat="1" applyFont="1" applyFill="1" applyBorder="1" applyAlignment="1">
      <alignment horizontal="right"/>
      <protection/>
    </xf>
    <xf numFmtId="176" fontId="62" fillId="33" borderId="10" xfId="0" applyNumberFormat="1" applyFont="1" applyFill="1" applyBorder="1" applyAlignment="1">
      <alignment horizontal="right"/>
    </xf>
    <xf numFmtId="172" fontId="62" fillId="33" borderId="10" xfId="64" applyNumberFormat="1" applyFont="1" applyFill="1" applyBorder="1" applyAlignment="1">
      <alignment horizontal="right"/>
    </xf>
    <xf numFmtId="172" fontId="62" fillId="33" borderId="10" xfId="0" applyNumberFormat="1" applyFont="1" applyFill="1" applyBorder="1" applyAlignment="1">
      <alignment horizontal="right"/>
    </xf>
    <xf numFmtId="174" fontId="62" fillId="33" borderId="10" xfId="64" applyNumberFormat="1" applyFont="1" applyFill="1" applyBorder="1" applyAlignment="1">
      <alignment horizontal="right"/>
    </xf>
    <xf numFmtId="0" fontId="62" fillId="33" borderId="10" xfId="53" applyFont="1" applyFill="1" applyBorder="1" applyAlignment="1">
      <alignment horizontal="right"/>
      <protection/>
    </xf>
    <xf numFmtId="172" fontId="63" fillId="33" borderId="10" xfId="64" applyNumberFormat="1" applyFont="1" applyFill="1" applyBorder="1" applyAlignment="1">
      <alignment vertical="center"/>
    </xf>
    <xf numFmtId="176" fontId="62" fillId="33" borderId="10" xfId="0" applyNumberFormat="1" applyFont="1" applyFill="1" applyBorder="1" applyAlignment="1">
      <alignment horizontal="center"/>
    </xf>
    <xf numFmtId="176" fontId="62" fillId="33" borderId="10" xfId="53" applyNumberFormat="1" applyFont="1" applyFill="1" applyBorder="1" applyAlignment="1">
      <alignment horizontal="center"/>
      <protection/>
    </xf>
    <xf numFmtId="172" fontId="62" fillId="33" borderId="10" xfId="64" applyNumberFormat="1" applyFont="1" applyFill="1" applyBorder="1" applyAlignment="1">
      <alignment vertical="center"/>
    </xf>
    <xf numFmtId="172" fontId="64" fillId="33" borderId="18" xfId="64" applyNumberFormat="1" applyFont="1" applyFill="1" applyBorder="1" applyAlignment="1">
      <alignment horizontal="center"/>
    </xf>
    <xf numFmtId="176" fontId="65" fillId="33" borderId="10" xfId="53" applyNumberFormat="1" applyFont="1" applyFill="1" applyBorder="1" applyAlignment="1">
      <alignment horizontal="right"/>
      <protection/>
    </xf>
    <xf numFmtId="172" fontId="57" fillId="33" borderId="13" xfId="54" applyNumberFormat="1" applyFont="1" applyFill="1" applyBorder="1" applyAlignment="1">
      <alignment vertical="center"/>
      <protection/>
    </xf>
    <xf numFmtId="172" fontId="62" fillId="34" borderId="10" xfId="53" applyNumberFormat="1" applyFont="1" applyFill="1" applyBorder="1" applyAlignment="1">
      <alignment horizontal="right"/>
      <protection/>
    </xf>
    <xf numFmtId="174" fontId="23" fillId="33" borderId="10" xfId="0" applyNumberFormat="1" applyFont="1" applyFill="1" applyBorder="1" applyAlignment="1">
      <alignment horizontal="right"/>
    </xf>
    <xf numFmtId="172" fontId="23" fillId="33" borderId="10" xfId="64" applyNumberFormat="1" applyFont="1" applyFill="1" applyBorder="1" applyAlignment="1">
      <alignment horizontal="right"/>
    </xf>
    <xf numFmtId="172" fontId="23" fillId="34" borderId="10" xfId="0" applyNumberFormat="1" applyFont="1" applyFill="1" applyBorder="1" applyAlignment="1">
      <alignment horizontal="right"/>
    </xf>
    <xf numFmtId="172" fontId="49" fillId="34" borderId="10" xfId="64" applyNumberFormat="1" applyFont="1" applyFill="1" applyBorder="1" applyAlignment="1">
      <alignment horizontal="right"/>
    </xf>
    <xf numFmtId="172" fontId="57" fillId="33" borderId="13" xfId="54" applyNumberFormat="1" applyFont="1" applyFill="1" applyBorder="1">
      <alignment/>
      <protection/>
    </xf>
    <xf numFmtId="174" fontId="57" fillId="33" borderId="13" xfId="54" applyNumberFormat="1" applyFont="1" applyFill="1" applyBorder="1" applyAlignment="1">
      <alignment vertical="center"/>
      <protection/>
    </xf>
    <xf numFmtId="173" fontId="57" fillId="33" borderId="13" xfId="54" applyNumberFormat="1" applyFont="1" applyFill="1" applyBorder="1" applyAlignment="1">
      <alignment horizontal="center" vertical="center"/>
      <protection/>
    </xf>
    <xf numFmtId="172" fontId="49" fillId="33" borderId="10" xfId="64" applyNumberFormat="1" applyFont="1" applyFill="1" applyBorder="1" applyAlignment="1">
      <alignment horizontal="center" vertical="center"/>
    </xf>
    <xf numFmtId="172" fontId="23" fillId="33" borderId="10" xfId="53" applyNumberFormat="1" applyFont="1" applyFill="1" applyBorder="1" applyAlignment="1">
      <alignment horizontal="center" vertical="center"/>
      <protection/>
    </xf>
    <xf numFmtId="176" fontId="23" fillId="33" borderId="10" xfId="53" applyNumberFormat="1" applyFont="1" applyFill="1" applyBorder="1" applyAlignment="1">
      <alignment horizontal="right" vertical="center"/>
      <protection/>
    </xf>
    <xf numFmtId="172" fontId="54" fillId="34" borderId="10" xfId="62" applyNumberFormat="1" applyFont="1" applyFill="1" applyBorder="1" applyAlignment="1">
      <alignment horizontal="right" vertical="center"/>
    </xf>
    <xf numFmtId="1" fontId="58" fillId="33" borderId="12" xfId="54" applyNumberFormat="1" applyFont="1" applyFill="1" applyBorder="1" applyAlignment="1">
      <alignment vertical="center" wrapText="1" shrinkToFit="1"/>
      <protection/>
    </xf>
    <xf numFmtId="1" fontId="58" fillId="33" borderId="12" xfId="54" applyNumberFormat="1" applyFont="1" applyFill="1" applyBorder="1" applyAlignment="1">
      <alignment horizontal="right" vertical="center" wrapText="1" shrinkToFit="1"/>
      <protection/>
    </xf>
    <xf numFmtId="1" fontId="59" fillId="33" borderId="10" xfId="54" applyNumberFormat="1" applyFont="1" applyFill="1" applyBorder="1" applyAlignment="1">
      <alignment horizontal="right"/>
      <protection/>
    </xf>
    <xf numFmtId="1" fontId="58" fillId="33" borderId="14" xfId="54" applyNumberFormat="1" applyFont="1" applyFill="1" applyBorder="1" applyAlignment="1">
      <alignment vertical="center" wrapText="1" shrinkToFit="1"/>
      <protection/>
    </xf>
    <xf numFmtId="1" fontId="58" fillId="33" borderId="14" xfId="54" applyNumberFormat="1" applyFont="1" applyFill="1" applyBorder="1" applyAlignment="1">
      <alignment horizontal="right" vertical="center" wrapText="1" shrinkToFit="1"/>
      <protection/>
    </xf>
    <xf numFmtId="176" fontId="58" fillId="33" borderId="10" xfId="54" applyNumberFormat="1" applyFont="1" applyFill="1" applyBorder="1" applyAlignment="1">
      <alignment horizontal="right"/>
      <protection/>
    </xf>
    <xf numFmtId="0" fontId="45" fillId="34" borderId="10" xfId="53" applyFont="1" applyFill="1" applyBorder="1" applyAlignment="1">
      <alignment/>
      <protection/>
    </xf>
    <xf numFmtId="0" fontId="58" fillId="34" borderId="10" xfId="54" applyFont="1" applyFill="1" applyBorder="1" applyAlignment="1">
      <alignment horizontal="center" wrapText="1"/>
      <protection/>
    </xf>
    <xf numFmtId="176" fontId="58" fillId="34" borderId="10" xfId="54" applyNumberFormat="1" applyFont="1" applyFill="1" applyBorder="1" applyAlignment="1">
      <alignment horizontal="center" wrapText="1"/>
      <protection/>
    </xf>
    <xf numFmtId="0" fontId="23" fillId="34" borderId="10" xfId="53" applyFont="1" applyFill="1" applyBorder="1" applyAlignment="1">
      <alignment horizontal="right"/>
      <protection/>
    </xf>
    <xf numFmtId="176" fontId="23" fillId="34" borderId="10" xfId="0" applyNumberFormat="1" applyFont="1" applyFill="1" applyBorder="1" applyAlignment="1">
      <alignment horizontal="right"/>
    </xf>
    <xf numFmtId="176" fontId="23" fillId="34" borderId="10" xfId="53" applyNumberFormat="1" applyFont="1" applyFill="1" applyBorder="1" applyAlignment="1">
      <alignment horizontal="right"/>
      <protection/>
    </xf>
    <xf numFmtId="172" fontId="62" fillId="34" borderId="10" xfId="64" applyNumberFormat="1" applyFont="1" applyFill="1" applyBorder="1" applyAlignment="1">
      <alignment horizontal="right"/>
    </xf>
    <xf numFmtId="172" fontId="54" fillId="34" borderId="10" xfId="64" applyNumberFormat="1" applyFont="1" applyFill="1" applyBorder="1" applyAlignment="1">
      <alignment horizontal="right"/>
    </xf>
    <xf numFmtId="176" fontId="58" fillId="34" borderId="10" xfId="53" applyNumberFormat="1" applyFont="1" applyFill="1" applyBorder="1" applyAlignment="1">
      <alignment/>
      <protection/>
    </xf>
    <xf numFmtId="0" fontId="58" fillId="34" borderId="10" xfId="54" applyFont="1" applyFill="1" applyBorder="1" applyAlignment="1">
      <alignment vertical="center"/>
      <protection/>
    </xf>
    <xf numFmtId="0" fontId="58" fillId="34" borderId="10" xfId="53" applyFont="1" applyFill="1" applyBorder="1" applyAlignment="1">
      <alignment/>
      <protection/>
    </xf>
    <xf numFmtId="172" fontId="59" fillId="34" borderId="10" xfId="64" applyNumberFormat="1" applyFont="1" applyFill="1" applyBorder="1" applyAlignment="1">
      <alignment horizontal="center"/>
    </xf>
    <xf numFmtId="172" fontId="58" fillId="34" borderId="10" xfId="53" applyNumberFormat="1" applyFont="1" applyFill="1" applyBorder="1" applyAlignment="1">
      <alignment horizontal="center"/>
      <protection/>
    </xf>
    <xf numFmtId="176" fontId="23" fillId="34" borderId="10" xfId="0" applyNumberFormat="1" applyFont="1" applyFill="1" applyBorder="1" applyAlignment="1">
      <alignment/>
    </xf>
    <xf numFmtId="176" fontId="22" fillId="34" borderId="10" xfId="53" applyNumberFormat="1" applyFont="1" applyFill="1" applyBorder="1" applyAlignment="1">
      <alignment horizontal="right"/>
      <protection/>
    </xf>
    <xf numFmtId="172" fontId="63" fillId="34" borderId="10" xfId="64" applyNumberFormat="1" applyFont="1" applyFill="1" applyBorder="1" applyAlignment="1">
      <alignment vertical="center"/>
    </xf>
    <xf numFmtId="0" fontId="48" fillId="34" borderId="10" xfId="53" applyFont="1" applyFill="1" applyBorder="1" applyAlignment="1">
      <alignment horizontal="right"/>
      <protection/>
    </xf>
    <xf numFmtId="176" fontId="58" fillId="34" borderId="10" xfId="53" applyNumberFormat="1" applyFont="1" applyFill="1" applyBorder="1" applyAlignment="1">
      <alignment horizontal="center"/>
      <protection/>
    </xf>
    <xf numFmtId="176" fontId="58" fillId="34" borderId="10" xfId="0" applyNumberFormat="1" applyFont="1" applyFill="1" applyBorder="1" applyAlignment="1">
      <alignment horizontal="center"/>
    </xf>
    <xf numFmtId="0" fontId="23" fillId="34" borderId="0" xfId="54" applyFont="1" applyFill="1" applyAlignment="1">
      <alignment vertical="center"/>
      <protection/>
    </xf>
    <xf numFmtId="0" fontId="42" fillId="34" borderId="10" xfId="53" applyFont="1" applyFill="1" applyBorder="1" applyAlignment="1">
      <alignment/>
      <protection/>
    </xf>
    <xf numFmtId="0" fontId="22" fillId="34" borderId="10" xfId="53" applyFont="1" applyFill="1" applyBorder="1" applyAlignment="1">
      <alignment/>
      <protection/>
    </xf>
    <xf numFmtId="176" fontId="62" fillId="34" borderId="10" xfId="53" applyNumberFormat="1" applyFont="1" applyFill="1" applyBorder="1" applyAlignment="1">
      <alignment horizontal="right"/>
      <protection/>
    </xf>
    <xf numFmtId="0" fontId="62" fillId="34" borderId="10" xfId="53" applyFont="1" applyFill="1" applyBorder="1" applyAlignment="1">
      <alignment horizontal="right"/>
      <protection/>
    </xf>
    <xf numFmtId="172" fontId="64" fillId="34" borderId="18" xfId="64" applyNumberFormat="1" applyFont="1" applyFill="1" applyBorder="1" applyAlignment="1">
      <alignment horizontal="center"/>
    </xf>
    <xf numFmtId="172" fontId="62" fillId="34" borderId="10" xfId="0" applyNumberFormat="1" applyFont="1" applyFill="1" applyBorder="1" applyAlignment="1">
      <alignment horizontal="right"/>
    </xf>
    <xf numFmtId="174" fontId="58" fillId="34" borderId="10" xfId="64" applyNumberFormat="1" applyFont="1" applyFill="1" applyBorder="1" applyAlignment="1">
      <alignment horizontal="center"/>
    </xf>
    <xf numFmtId="174" fontId="58" fillId="34" borderId="10" xfId="64" applyNumberFormat="1" applyFont="1" applyFill="1" applyBorder="1" applyAlignment="1">
      <alignment vertical="center"/>
    </xf>
    <xf numFmtId="174" fontId="46" fillId="34" borderId="10" xfId="64" applyNumberFormat="1" applyFont="1" applyFill="1" applyBorder="1" applyAlignment="1">
      <alignment vertical="center"/>
    </xf>
    <xf numFmtId="174" fontId="22" fillId="34" borderId="10" xfId="64" applyNumberFormat="1" applyFont="1" applyFill="1" applyBorder="1" applyAlignment="1">
      <alignment vertical="center"/>
    </xf>
    <xf numFmtId="0" fontId="58" fillId="34" borderId="10" xfId="53" applyFont="1" applyFill="1" applyBorder="1" applyAlignment="1">
      <alignment horizontal="center"/>
      <protection/>
    </xf>
    <xf numFmtId="172" fontId="49" fillId="34" borderId="10" xfId="64" applyNumberFormat="1" applyFont="1" applyFill="1" applyBorder="1" applyAlignment="1">
      <alignment vertical="center"/>
    </xf>
    <xf numFmtId="176" fontId="48" fillId="34" borderId="10" xfId="53" applyNumberFormat="1" applyFont="1" applyFill="1" applyBorder="1" applyAlignment="1">
      <alignment horizontal="right"/>
      <protection/>
    </xf>
    <xf numFmtId="0" fontId="58" fillId="34" borderId="10" xfId="53" applyFont="1" applyFill="1" applyBorder="1" applyAlignment="1">
      <alignment horizontal="right"/>
      <protection/>
    </xf>
    <xf numFmtId="172" fontId="63" fillId="34" borderId="10" xfId="64" applyNumberFormat="1" applyFont="1" applyFill="1" applyBorder="1" applyAlignment="1">
      <alignment horizontal="right"/>
    </xf>
    <xf numFmtId="174" fontId="23" fillId="34" borderId="10" xfId="64" applyNumberFormat="1" applyFont="1" applyFill="1" applyBorder="1" applyAlignment="1">
      <alignment vertical="center"/>
    </xf>
    <xf numFmtId="174" fontId="48" fillId="34" borderId="10" xfId="64" applyNumberFormat="1" applyFont="1" applyFill="1" applyBorder="1" applyAlignment="1">
      <alignment vertical="center"/>
    </xf>
    <xf numFmtId="172" fontId="62" fillId="34" borderId="10" xfId="64" applyNumberFormat="1" applyFont="1" applyFill="1" applyBorder="1" applyAlignment="1">
      <alignment horizontal="right" vertical="center"/>
    </xf>
    <xf numFmtId="174" fontId="62" fillId="34" borderId="10" xfId="64" applyNumberFormat="1" applyFont="1" applyFill="1" applyBorder="1" applyAlignment="1">
      <alignment horizontal="right"/>
    </xf>
    <xf numFmtId="172" fontId="22" fillId="34" borderId="10" xfId="64" applyNumberFormat="1" applyFont="1" applyFill="1" applyBorder="1" applyAlignment="1">
      <alignment vertical="center"/>
    </xf>
    <xf numFmtId="172" fontId="23" fillId="34" borderId="10" xfId="64" applyNumberFormat="1" applyFont="1" applyFill="1" applyBorder="1" applyAlignment="1">
      <alignment vertical="center"/>
    </xf>
    <xf numFmtId="172" fontId="45" fillId="34" borderId="10" xfId="64" applyNumberFormat="1" applyFont="1" applyFill="1" applyBorder="1" applyAlignment="1">
      <alignment vertical="center"/>
    </xf>
    <xf numFmtId="172" fontId="62" fillId="34" borderId="10" xfId="64" applyNumberFormat="1" applyFont="1" applyFill="1" applyBorder="1" applyAlignment="1">
      <alignment vertical="center"/>
    </xf>
    <xf numFmtId="176" fontId="58" fillId="34" borderId="10" xfId="53" applyNumberFormat="1" applyFont="1" applyFill="1" applyBorder="1" applyAlignment="1">
      <alignment horizontal="right"/>
      <protection/>
    </xf>
    <xf numFmtId="176" fontId="42" fillId="34" borderId="10" xfId="53" applyNumberFormat="1" applyFont="1" applyFill="1" applyBorder="1" applyAlignment="1">
      <alignment/>
      <protection/>
    </xf>
    <xf numFmtId="172" fontId="54" fillId="34" borderId="10" xfId="64" applyNumberFormat="1" applyFont="1" applyFill="1" applyBorder="1" applyAlignment="1">
      <alignment vertical="center"/>
    </xf>
    <xf numFmtId="176" fontId="23" fillId="33" borderId="10" xfId="53" applyNumberFormat="1" applyFont="1" applyFill="1" applyBorder="1" applyAlignment="1">
      <alignment horizontal="left"/>
      <protection/>
    </xf>
    <xf numFmtId="172" fontId="49" fillId="33" borderId="10" xfId="64" applyNumberFormat="1" applyFont="1" applyFill="1" applyBorder="1" applyAlignment="1">
      <alignment horizontal="left" vertical="center"/>
    </xf>
    <xf numFmtId="176" fontId="23" fillId="33" borderId="10" xfId="53" applyNumberFormat="1" applyFont="1" applyFill="1" applyBorder="1" applyAlignment="1">
      <alignment horizontal="left" vertical="center"/>
      <protection/>
    </xf>
    <xf numFmtId="176" fontId="23" fillId="33" borderId="10" xfId="53" applyNumberFormat="1" applyFont="1" applyFill="1" applyBorder="1" applyAlignment="1">
      <alignment horizontal="center" vertical="center"/>
      <protection/>
    </xf>
    <xf numFmtId="172" fontId="23" fillId="33" borderId="10" xfId="64" applyNumberFormat="1" applyFont="1" applyFill="1" applyBorder="1" applyAlignment="1">
      <alignment horizontal="left"/>
    </xf>
    <xf numFmtId="172" fontId="23" fillId="33" borderId="10" xfId="64" applyNumberFormat="1" applyFont="1" applyFill="1" applyBorder="1" applyAlignment="1">
      <alignment horizontal="left" vertical="center"/>
    </xf>
    <xf numFmtId="176" fontId="23" fillId="33" borderId="10" xfId="53" applyNumberFormat="1" applyFont="1" applyFill="1" applyBorder="1" applyAlignment="1">
      <alignment vertical="center"/>
      <protection/>
    </xf>
    <xf numFmtId="172" fontId="57" fillId="33" borderId="13" xfId="54" applyNumberFormat="1" applyFont="1" applyFill="1" applyBorder="1" applyAlignment="1">
      <alignment horizontal="center" vertical="center"/>
      <protection/>
    </xf>
    <xf numFmtId="172" fontId="57" fillId="33" borderId="18" xfId="54" applyNumberFormat="1" applyFont="1" applyFill="1" applyBorder="1" applyAlignment="1">
      <alignment horizontal="center" vertical="center"/>
      <protection/>
    </xf>
    <xf numFmtId="172" fontId="57" fillId="33" borderId="15" xfId="54" applyNumberFormat="1" applyFont="1" applyFill="1" applyBorder="1" applyAlignment="1">
      <alignment horizontal="center" vertical="center"/>
      <protection/>
    </xf>
    <xf numFmtId="172" fontId="41" fillId="33" borderId="16" xfId="54" applyNumberFormat="1" applyFont="1" applyFill="1" applyBorder="1" applyAlignment="1">
      <alignment horizontal="center" vertical="center"/>
      <protection/>
    </xf>
    <xf numFmtId="172" fontId="41" fillId="33" borderId="19" xfId="54" applyNumberFormat="1" applyFont="1" applyFill="1" applyBorder="1" applyAlignment="1">
      <alignment horizontal="center" vertical="center"/>
      <protection/>
    </xf>
    <xf numFmtId="172" fontId="41" fillId="33" borderId="11" xfId="54" applyNumberFormat="1" applyFont="1" applyFill="1" applyBorder="1" applyAlignment="1">
      <alignment horizontal="center" vertical="center"/>
      <protection/>
    </xf>
    <xf numFmtId="172" fontId="41" fillId="33" borderId="13" xfId="54" applyNumberFormat="1" applyFont="1" applyFill="1" applyBorder="1" applyAlignment="1">
      <alignment horizontal="center" vertical="center"/>
      <protection/>
    </xf>
    <xf numFmtId="172" fontId="41" fillId="33" borderId="18" xfId="54" applyNumberFormat="1" applyFont="1" applyFill="1" applyBorder="1" applyAlignment="1">
      <alignment horizontal="center" vertical="center"/>
      <protection/>
    </xf>
    <xf numFmtId="172" fontId="41" fillId="33" borderId="15" xfId="54" applyNumberFormat="1" applyFont="1" applyFill="1" applyBorder="1" applyAlignment="1">
      <alignment horizontal="center" vertical="center"/>
      <protection/>
    </xf>
    <xf numFmtId="172" fontId="41" fillId="33" borderId="13" xfId="62" applyNumberFormat="1" applyFont="1" applyFill="1" applyBorder="1" applyAlignment="1">
      <alignment horizontal="center" vertical="center"/>
    </xf>
    <xf numFmtId="172" fontId="41" fillId="33" borderId="18" xfId="62" applyNumberFormat="1" applyFont="1" applyFill="1" applyBorder="1" applyAlignment="1">
      <alignment horizontal="center" vertical="center"/>
    </xf>
    <xf numFmtId="172" fontId="41" fillId="33" borderId="15" xfId="62" applyNumberFormat="1" applyFont="1" applyFill="1" applyBorder="1" applyAlignment="1">
      <alignment horizontal="center" vertical="center"/>
    </xf>
    <xf numFmtId="172" fontId="41" fillId="33" borderId="10" xfId="62" applyNumberFormat="1" applyFont="1" applyFill="1" applyBorder="1" applyAlignment="1">
      <alignment horizontal="center" vertical="center"/>
    </xf>
    <xf numFmtId="172" fontId="41" fillId="33" borderId="0" xfId="62" applyNumberFormat="1" applyFont="1" applyFill="1" applyBorder="1" applyAlignment="1">
      <alignment horizontal="center" vertical="center"/>
    </xf>
    <xf numFmtId="172" fontId="61" fillId="0" borderId="17" xfId="54" applyNumberFormat="1" applyFont="1" applyBorder="1" applyAlignment="1">
      <alignment horizontal="center" vertical="center" wrapText="1"/>
      <protection/>
    </xf>
    <xf numFmtId="172" fontId="61" fillId="0" borderId="12" xfId="54" applyNumberFormat="1" applyFont="1" applyBorder="1" applyAlignment="1">
      <alignment horizontal="center" vertical="center" wrapText="1"/>
      <protection/>
    </xf>
    <xf numFmtId="0" fontId="44" fillId="33" borderId="17" xfId="54" applyFont="1" applyFill="1" applyBorder="1" applyAlignment="1">
      <alignment horizontal="center" vertical="center"/>
      <protection/>
    </xf>
    <xf numFmtId="0" fontId="44" fillId="33" borderId="12" xfId="54" applyFont="1" applyFill="1" applyBorder="1" applyAlignment="1">
      <alignment horizontal="center" vertical="center"/>
      <protection/>
    </xf>
    <xf numFmtId="0" fontId="44" fillId="33" borderId="17" xfId="54" applyFont="1" applyFill="1" applyBorder="1" applyAlignment="1">
      <alignment horizontal="center" vertical="center" wrapText="1"/>
      <protection/>
    </xf>
    <xf numFmtId="0" fontId="44" fillId="33" borderId="12" xfId="54" applyFont="1" applyFill="1" applyBorder="1" applyAlignment="1">
      <alignment horizontal="center" vertical="center" wrapText="1"/>
      <protection/>
    </xf>
    <xf numFmtId="0" fontId="41" fillId="33" borderId="13" xfId="54" applyFont="1" applyFill="1" applyBorder="1" applyAlignment="1">
      <alignment horizontal="center"/>
      <protection/>
    </xf>
    <xf numFmtId="0" fontId="41" fillId="33" borderId="18" xfId="54" applyFont="1" applyFill="1" applyBorder="1" applyAlignment="1">
      <alignment horizontal="center"/>
      <protection/>
    </xf>
    <xf numFmtId="0" fontId="41" fillId="33" borderId="15" xfId="54" applyFont="1" applyFill="1" applyBorder="1" applyAlignment="1">
      <alignment horizontal="center"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72" fontId="12" fillId="0" borderId="14" xfId="54" applyNumberFormat="1" applyFont="1" applyBorder="1" applyAlignment="1">
      <alignment horizontal="center" vertical="center" wrapText="1"/>
      <protection/>
    </xf>
    <xf numFmtId="172" fontId="12" fillId="0" borderId="12" xfId="54" applyNumberFormat="1" applyFont="1" applyBorder="1" applyAlignment="1">
      <alignment horizontal="center" vertical="center" wrapText="1"/>
      <protection/>
    </xf>
    <xf numFmtId="172" fontId="55" fillId="0" borderId="17" xfId="54" applyNumberFormat="1" applyFont="1" applyBorder="1" applyAlignment="1">
      <alignment horizontal="center" vertical="center" wrapText="1"/>
      <protection/>
    </xf>
    <xf numFmtId="172" fontId="55" fillId="0" borderId="12" xfId="54" applyNumberFormat="1" applyFont="1" applyBorder="1" applyAlignment="1">
      <alignment horizontal="center" vertical="center" wrapText="1"/>
      <protection/>
    </xf>
    <xf numFmtId="172" fontId="20" fillId="0" borderId="12" xfId="54" applyNumberFormat="1" applyFont="1" applyBorder="1" applyAlignment="1">
      <alignment horizontal="center" vertical="center" wrapText="1"/>
      <protection/>
    </xf>
    <xf numFmtId="172" fontId="20" fillId="0" borderId="10" xfId="54" applyNumberFormat="1" applyFont="1" applyBorder="1" applyAlignment="1">
      <alignment horizontal="center" vertical="center" wrapText="1"/>
      <protection/>
    </xf>
    <xf numFmtId="0" fontId="36" fillId="0" borderId="13" xfId="54" applyFont="1" applyBorder="1" applyAlignment="1">
      <alignment horizontal="left" vertical="center" wrapText="1"/>
      <protection/>
    </xf>
    <xf numFmtId="0" fontId="36" fillId="0" borderId="18" xfId="54" applyFont="1" applyBorder="1" applyAlignment="1">
      <alignment horizontal="left" vertical="center" wrapText="1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/>
      <protection/>
    </xf>
    <xf numFmtId="172" fontId="12" fillId="0" borderId="10" xfId="54" applyNumberFormat="1" applyFont="1" applyBorder="1" applyAlignment="1">
      <alignment horizontal="center" vertical="center" wrapText="1"/>
      <protection/>
    </xf>
    <xf numFmtId="0" fontId="53" fillId="0" borderId="13" xfId="54" applyFont="1" applyBorder="1" applyAlignment="1">
      <alignment horizontal="center" vertical="center" wrapText="1"/>
      <protection/>
    </xf>
    <xf numFmtId="0" fontId="53" fillId="0" borderId="18" xfId="54" applyFont="1" applyBorder="1" applyAlignment="1">
      <alignment horizontal="center" vertical="center" wrapText="1"/>
      <protection/>
    </xf>
    <xf numFmtId="0" fontId="19" fillId="0" borderId="14" xfId="54" applyFont="1" applyBorder="1" applyAlignment="1">
      <alignment horizontal="center" vertical="distributed" wrapText="1" shrinkToFit="1"/>
      <protection/>
    </xf>
    <xf numFmtId="0" fontId="19" fillId="0" borderId="12" xfId="54" applyFont="1" applyBorder="1" applyAlignment="1">
      <alignment horizontal="center" vertical="distributed" wrapText="1" shrinkToFit="1"/>
      <protection/>
    </xf>
    <xf numFmtId="172" fontId="11" fillId="0" borderId="13" xfId="54" applyNumberFormat="1" applyFont="1" applyBorder="1" applyAlignment="1">
      <alignment horizontal="center" vertical="center" wrapText="1"/>
      <protection/>
    </xf>
    <xf numFmtId="172" fontId="11" fillId="0" borderId="18" xfId="54" applyNumberFormat="1" applyFont="1" applyBorder="1" applyAlignment="1">
      <alignment horizontal="center" vertical="center" wrapText="1"/>
      <protection/>
    </xf>
    <xf numFmtId="172" fontId="11" fillId="0" borderId="15" xfId="54" applyNumberFormat="1" applyFont="1" applyBorder="1" applyAlignment="1">
      <alignment horizontal="center" vertical="center" wrapText="1"/>
      <protection/>
    </xf>
    <xf numFmtId="172" fontId="11" fillId="0" borderId="1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6" fillId="33" borderId="10" xfId="53" applyFont="1" applyFill="1" applyBorder="1" applyAlignment="1">
      <alignment/>
      <protection/>
    </xf>
    <xf numFmtId="0" fontId="86" fillId="33" borderId="10" xfId="53" applyFont="1" applyFill="1" applyBorder="1">
      <alignment/>
      <protection/>
    </xf>
    <xf numFmtId="0" fontId="86" fillId="33" borderId="10" xfId="54" applyFont="1" applyFill="1" applyBorder="1" applyAlignment="1">
      <alignment horizontal="left" vertical="center"/>
      <protection/>
    </xf>
    <xf numFmtId="0" fontId="86" fillId="33" borderId="10" xfId="53" applyFont="1" applyFill="1" applyBorder="1" applyAlignment="1">
      <alignment horizontal="left"/>
      <protection/>
    </xf>
    <xf numFmtId="0" fontId="86" fillId="33" borderId="10" xfId="54" applyFont="1" applyFill="1" applyBorder="1" applyAlignment="1">
      <alignment vertical="center"/>
      <protection/>
    </xf>
    <xf numFmtId="0" fontId="86" fillId="33" borderId="10" xfId="0" applyFont="1" applyFill="1" applyBorder="1" applyAlignment="1">
      <alignment horizontal="left"/>
    </xf>
    <xf numFmtId="172" fontId="88" fillId="33" borderId="10" xfId="62" applyNumberFormat="1" applyFont="1" applyFill="1" applyBorder="1" applyAlignment="1">
      <alignment vertical="center"/>
    </xf>
    <xf numFmtId="172" fontId="86" fillId="33" borderId="10" xfId="62" applyNumberFormat="1" applyFont="1" applyFill="1" applyBorder="1" applyAlignment="1">
      <alignment vertical="center"/>
    </xf>
    <xf numFmtId="172" fontId="86" fillId="33" borderId="10" xfId="54" applyNumberFormat="1" applyFont="1" applyFill="1" applyBorder="1" applyAlignment="1">
      <alignment horizontal="right" vertical="center" wrapText="1"/>
      <protection/>
    </xf>
    <xf numFmtId="0" fontId="86" fillId="33" borderId="10" xfId="54" applyNumberFormat="1" applyFont="1" applyFill="1" applyBorder="1" applyAlignment="1">
      <alignment horizontal="right" vertical="center" wrapText="1"/>
      <protection/>
    </xf>
    <xf numFmtId="0" fontId="91" fillId="0" borderId="0" xfId="0" applyFont="1" applyAlignment="1">
      <alignment/>
    </xf>
    <xf numFmtId="172" fontId="88" fillId="33" borderId="10" xfId="64" applyNumberFormat="1" applyFont="1" applyFill="1" applyBorder="1" applyAlignment="1">
      <alignment horizontal="left" vertical="center"/>
    </xf>
    <xf numFmtId="172" fontId="88" fillId="33" borderId="10" xfId="62" applyNumberFormat="1" applyFont="1" applyFill="1" applyBorder="1" applyAlignment="1">
      <alignment horizontal="right" vertical="center"/>
    </xf>
    <xf numFmtId="172" fontId="86" fillId="33" borderId="10" xfId="53" applyNumberFormat="1" applyFont="1" applyFill="1" applyBorder="1" applyAlignment="1">
      <alignment horizontal="right"/>
      <protection/>
    </xf>
    <xf numFmtId="172" fontId="88" fillId="33" borderId="10" xfId="64" applyNumberFormat="1" applyFont="1" applyFill="1" applyBorder="1" applyAlignment="1">
      <alignment horizontal="right"/>
    </xf>
    <xf numFmtId="172" fontId="90" fillId="33" borderId="10" xfId="62" applyNumberFormat="1" applyFont="1" applyFill="1" applyBorder="1" applyAlignment="1">
      <alignment horizontal="right" vertical="center"/>
    </xf>
    <xf numFmtId="172" fontId="86" fillId="33" borderId="10" xfId="54" applyNumberFormat="1" applyFont="1" applyFill="1" applyBorder="1" applyAlignment="1">
      <alignment horizontal="right" vertical="center"/>
      <protection/>
    </xf>
    <xf numFmtId="172" fontId="88" fillId="33" borderId="10" xfId="62" applyNumberFormat="1" applyFont="1" applyFill="1" applyBorder="1" applyAlignment="1">
      <alignment horizontal="center" vertical="center"/>
    </xf>
    <xf numFmtId="172" fontId="86" fillId="33" borderId="10" xfId="53" applyNumberFormat="1" applyFont="1" applyFill="1" applyBorder="1" applyAlignment="1">
      <alignment horizontal="center"/>
      <protection/>
    </xf>
    <xf numFmtId="172" fontId="86" fillId="33" borderId="10" xfId="0" applyNumberFormat="1" applyFont="1" applyFill="1" applyBorder="1" applyAlignment="1">
      <alignment horizontal="right"/>
    </xf>
    <xf numFmtId="172" fontId="86" fillId="33" borderId="10" xfId="0" applyNumberFormat="1" applyFont="1" applyFill="1" applyBorder="1" applyAlignment="1">
      <alignment/>
    </xf>
    <xf numFmtId="174" fontId="86" fillId="33" borderId="10" xfId="0" applyNumberFormat="1" applyFont="1" applyFill="1" applyBorder="1" applyAlignment="1">
      <alignment horizontal="right"/>
    </xf>
    <xf numFmtId="176" fontId="86" fillId="33" borderId="10" xfId="53" applyNumberFormat="1" applyFont="1" applyFill="1" applyBorder="1">
      <alignment/>
      <protection/>
    </xf>
    <xf numFmtId="172" fontId="86" fillId="33" borderId="10" xfId="64" applyNumberFormat="1" applyFont="1" applyFill="1" applyBorder="1" applyAlignment="1">
      <alignment horizontal="right"/>
    </xf>
    <xf numFmtId="172" fontId="92" fillId="33" borderId="10" xfId="62" applyNumberFormat="1" applyFont="1" applyFill="1" applyBorder="1" applyAlignment="1">
      <alignment vertical="center"/>
    </xf>
    <xf numFmtId="172" fontId="88" fillId="33" borderId="10" xfId="64" applyNumberFormat="1" applyFont="1" applyFill="1" applyBorder="1" applyAlignment="1">
      <alignment vertical="center"/>
    </xf>
    <xf numFmtId="0" fontId="93" fillId="33" borderId="10" xfId="53" applyFont="1" applyFill="1" applyBorder="1" applyAlignment="1">
      <alignment/>
      <protection/>
    </xf>
    <xf numFmtId="176" fontId="86" fillId="33" borderId="10" xfId="0" applyNumberFormat="1" applyFont="1" applyFill="1" applyBorder="1" applyAlignment="1">
      <alignment horizontal="right"/>
    </xf>
    <xf numFmtId="176" fontId="86" fillId="33" borderId="10" xfId="53" applyNumberFormat="1" applyFont="1" applyFill="1" applyBorder="1" applyAlignment="1">
      <alignment horizontal="right"/>
      <protection/>
    </xf>
    <xf numFmtId="176" fontId="93" fillId="33" borderId="10" xfId="53" applyNumberFormat="1" applyFont="1" applyFill="1" applyBorder="1" applyAlignment="1">
      <alignment/>
      <protection/>
    </xf>
    <xf numFmtId="176" fontId="86" fillId="33" borderId="10" xfId="0" applyNumberFormat="1" applyFont="1" applyFill="1" applyBorder="1" applyAlignment="1">
      <alignment horizontal="center"/>
    </xf>
    <xf numFmtId="176" fontId="86" fillId="33" borderId="10" xfId="53" applyNumberFormat="1" applyFont="1" applyFill="1" applyBorder="1" applyAlignment="1">
      <alignment horizontal="center"/>
      <protection/>
    </xf>
    <xf numFmtId="176" fontId="86" fillId="33" borderId="10" xfId="0" applyNumberFormat="1" applyFont="1" applyFill="1" applyBorder="1" applyAlignment="1">
      <alignment/>
    </xf>
    <xf numFmtId="176" fontId="86" fillId="33" borderId="10" xfId="53" applyNumberFormat="1" applyFont="1" applyFill="1" applyBorder="1" applyAlignment="1">
      <alignment/>
      <protection/>
    </xf>
    <xf numFmtId="0" fontId="86" fillId="33" borderId="10" xfId="53" applyFont="1" applyFill="1" applyBorder="1" applyAlignment="1">
      <alignment horizontal="center"/>
      <protection/>
    </xf>
    <xf numFmtId="0" fontId="86" fillId="33" borderId="10" xfId="53" applyFont="1" applyFill="1" applyBorder="1" applyAlignment="1">
      <alignment horizontal="right"/>
      <protection/>
    </xf>
    <xf numFmtId="0" fontId="86" fillId="33" borderId="10" xfId="0" applyFont="1" applyFill="1" applyBorder="1" applyAlignment="1">
      <alignment horizontal="right"/>
    </xf>
    <xf numFmtId="174" fontId="86" fillId="33" borderId="10" xfId="64" applyNumberFormat="1" applyFont="1" applyFill="1" applyBorder="1" applyAlignment="1">
      <alignment vertical="center"/>
    </xf>
    <xf numFmtId="174" fontId="93" fillId="33" borderId="10" xfId="64" applyNumberFormat="1" applyFont="1" applyFill="1" applyBorder="1" applyAlignment="1">
      <alignment vertical="center"/>
    </xf>
    <xf numFmtId="174" fontId="86" fillId="33" borderId="10" xfId="64" applyNumberFormat="1" applyFont="1" applyFill="1" applyBorder="1" applyAlignment="1">
      <alignment horizontal="right"/>
    </xf>
    <xf numFmtId="171" fontId="92" fillId="33" borderId="10" xfId="62" applyNumberFormat="1" applyFont="1" applyFill="1" applyBorder="1" applyAlignment="1">
      <alignment vertical="center"/>
    </xf>
    <xf numFmtId="172" fontId="86" fillId="33" borderId="10" xfId="53" applyNumberFormat="1" applyFont="1" applyFill="1" applyBorder="1" applyAlignment="1">
      <alignment horizontal="left"/>
      <protection/>
    </xf>
    <xf numFmtId="172" fontId="86" fillId="33" borderId="10" xfId="53" applyNumberFormat="1" applyFont="1" applyFill="1" applyBorder="1" applyAlignment="1">
      <alignment/>
      <protection/>
    </xf>
    <xf numFmtId="172" fontId="86" fillId="33" borderId="10" xfId="64" applyNumberFormat="1" applyFont="1" applyFill="1" applyBorder="1" applyAlignment="1">
      <alignment vertical="center"/>
    </xf>
    <xf numFmtId="0" fontId="93" fillId="33" borderId="10" xfId="53" applyFont="1" applyFill="1" applyBorder="1" applyAlignment="1">
      <alignment horizontal="right"/>
      <protection/>
    </xf>
    <xf numFmtId="172" fontId="93" fillId="33" borderId="10" xfId="64" applyNumberFormat="1" applyFont="1" applyFill="1" applyBorder="1" applyAlignment="1">
      <alignment vertical="center"/>
    </xf>
    <xf numFmtId="174" fontId="86" fillId="33" borderId="10" xfId="64" applyNumberFormat="1" applyFont="1" applyFill="1" applyBorder="1" applyAlignment="1">
      <alignment horizontal="center" vertical="center"/>
    </xf>
    <xf numFmtId="176" fontId="86" fillId="33" borderId="10" xfId="53" applyNumberFormat="1" applyFont="1" applyFill="1" applyBorder="1" applyAlignment="1">
      <alignment horizontal="left" vertical="center"/>
      <protection/>
    </xf>
    <xf numFmtId="176" fontId="86" fillId="33" borderId="10" xfId="53" applyNumberFormat="1" applyFont="1" applyFill="1" applyBorder="1" applyAlignment="1">
      <alignment horizontal="right" vertical="center"/>
      <protection/>
    </xf>
    <xf numFmtId="172" fontId="94" fillId="33" borderId="10" xfId="64" applyNumberFormat="1" applyFont="1" applyFill="1" applyBorder="1" applyAlignment="1">
      <alignment horizontal="center"/>
    </xf>
    <xf numFmtId="0" fontId="86" fillId="33" borderId="10" xfId="0" applyFont="1" applyFill="1" applyBorder="1" applyAlignment="1">
      <alignment/>
    </xf>
    <xf numFmtId="172" fontId="90" fillId="33" borderId="10" xfId="54" applyNumberFormat="1" applyFont="1" applyFill="1" applyBorder="1" applyAlignment="1">
      <alignment horizontal="center" vertical="center" wrapText="1"/>
      <protection/>
    </xf>
    <xf numFmtId="0" fontId="89" fillId="33" borderId="10" xfId="54" applyFont="1" applyFill="1" applyBorder="1" applyAlignment="1">
      <alignment horizontal="center" vertical="center" wrapText="1"/>
      <protection/>
    </xf>
    <xf numFmtId="0" fontId="88" fillId="33" borderId="10" xfId="54" applyFont="1" applyFill="1" applyBorder="1" applyAlignment="1">
      <alignment vertical="center" wrapText="1"/>
      <protection/>
    </xf>
    <xf numFmtId="172" fontId="88" fillId="33" borderId="10" xfId="54" applyNumberFormat="1" applyFont="1" applyFill="1" applyBorder="1" applyAlignment="1">
      <alignment vertical="center" wrapText="1"/>
      <protection/>
    </xf>
    <xf numFmtId="172" fontId="90" fillId="33" borderId="10" xfId="54" applyNumberFormat="1" applyFont="1" applyFill="1" applyBorder="1" applyAlignment="1">
      <alignment vertical="center" wrapText="1"/>
      <protection/>
    </xf>
    <xf numFmtId="0" fontId="86" fillId="33" borderId="10" xfId="0" applyNumberFormat="1" applyFont="1" applyFill="1" applyBorder="1" applyAlignment="1">
      <alignment/>
    </xf>
    <xf numFmtId="0" fontId="91" fillId="33" borderId="10" xfId="0" applyFont="1" applyFill="1" applyBorder="1" applyAlignment="1">
      <alignment/>
    </xf>
    <xf numFmtId="176" fontId="93" fillId="33" borderId="10" xfId="53" applyNumberFormat="1" applyFont="1" applyFill="1" applyBorder="1" applyAlignment="1">
      <alignment horizontal="right"/>
      <protection/>
    </xf>
    <xf numFmtId="172" fontId="88" fillId="33" borderId="10" xfId="64" applyNumberFormat="1" applyFont="1" applyFill="1" applyBorder="1" applyAlignment="1">
      <alignment horizontal="center"/>
    </xf>
    <xf numFmtId="174" fontId="86" fillId="33" borderId="10" xfId="64" applyNumberFormat="1" applyFont="1" applyFill="1" applyBorder="1" applyAlignment="1">
      <alignment horizontal="center"/>
    </xf>
    <xf numFmtId="0" fontId="87" fillId="33" borderId="10" xfId="54" applyFont="1" applyFill="1" applyBorder="1" applyAlignment="1">
      <alignment vertical="center"/>
      <protection/>
    </xf>
    <xf numFmtId="172" fontId="86" fillId="33" borderId="10" xfId="64" applyNumberFormat="1" applyFont="1" applyFill="1" applyBorder="1" applyAlignment="1">
      <alignment horizontal="right" vertical="center"/>
    </xf>
    <xf numFmtId="0" fontId="87" fillId="33" borderId="10" xfId="54" applyFont="1" applyFill="1" applyBorder="1" applyAlignment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АЪЛУМОТ ОБЛ.СТА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75"/>
  <sheetViews>
    <sheetView tabSelected="1" view="pageBreakPreview" zoomScale="75" zoomScaleNormal="110" zoomScaleSheetLayoutView="75" zoomScalePageLayoutView="0" workbookViewId="0" topLeftCell="A1">
      <pane xSplit="2" ySplit="5" topLeftCell="L2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50" sqref="B250"/>
    </sheetView>
  </sheetViews>
  <sheetFormatPr defaultColWidth="9.00390625" defaultRowHeight="12.75"/>
  <cols>
    <col min="1" max="1" width="5.625" style="1" customWidth="1"/>
    <col min="2" max="2" width="39.00390625" style="1" customWidth="1"/>
    <col min="3" max="3" width="21.125" style="1" customWidth="1"/>
    <col min="4" max="4" width="20.25390625" style="1" customWidth="1"/>
    <col min="5" max="5" width="20.125" style="1" customWidth="1"/>
    <col min="6" max="6" width="22.25390625" style="1" customWidth="1"/>
    <col min="7" max="7" width="17.125" style="1" customWidth="1"/>
    <col min="8" max="8" width="25.00390625" style="1" customWidth="1"/>
    <col min="9" max="9" width="21.375" style="16" customWidth="1"/>
    <col min="10" max="10" width="21.75390625" style="16" customWidth="1"/>
    <col min="11" max="11" width="21.125" style="16" customWidth="1"/>
    <col min="12" max="12" width="19.125" style="16" customWidth="1"/>
    <col min="13" max="13" width="14.25390625" style="16" customWidth="1"/>
    <col min="14" max="14" width="20.375" style="18" customWidth="1"/>
    <col min="15" max="15" width="20.375" style="16" customWidth="1"/>
    <col min="16" max="16" width="20.75390625" style="1" customWidth="1"/>
    <col min="17" max="17" width="19.75390625" style="1" customWidth="1"/>
    <col min="18" max="18" width="16.00390625" style="1" customWidth="1"/>
    <col min="19" max="19" width="15.75390625" style="1" customWidth="1"/>
    <col min="20" max="20" width="21.75390625" style="17" customWidth="1"/>
    <col min="21" max="21" width="21.00390625" style="1" customWidth="1"/>
    <col min="22" max="22" width="20.25390625" style="1" customWidth="1"/>
    <col min="23" max="23" width="21.125" style="1" customWidth="1"/>
    <col min="24" max="24" width="18.875" style="1" customWidth="1"/>
    <col min="25" max="25" width="17.875" style="1" customWidth="1"/>
    <col min="26" max="27" width="21.625" style="17" customWidth="1"/>
    <col min="28" max="28" width="9.25390625" style="17" customWidth="1"/>
    <col min="29" max="29" width="65.25390625" style="1" customWidth="1"/>
    <col min="30" max="30" width="24.00390625" style="1" customWidth="1"/>
    <col min="31" max="31" width="37.125" style="1" customWidth="1"/>
    <col min="32" max="32" width="41.25390625" style="1" customWidth="1"/>
    <col min="33" max="33" width="36.00390625" style="1" customWidth="1"/>
    <col min="34" max="34" width="28.875" style="1" customWidth="1"/>
    <col min="35" max="35" width="31.625" style="1" customWidth="1"/>
    <col min="36" max="36" width="2.625" style="1" hidden="1" customWidth="1"/>
    <col min="37" max="37" width="23.625" style="1" customWidth="1"/>
    <col min="38" max="38" width="27.375" style="1" customWidth="1"/>
    <col min="39" max="39" width="29.875" style="1" customWidth="1"/>
    <col min="40" max="16384" width="9.125" style="1" customWidth="1"/>
  </cols>
  <sheetData>
    <row r="2" spans="3:13" ht="29.25">
      <c r="C2" s="414" t="s">
        <v>369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39" ht="24.75" customHeight="1">
      <c r="A3" s="41"/>
      <c r="B3" s="416"/>
      <c r="C3" s="418" t="s">
        <v>373</v>
      </c>
      <c r="D3" s="419"/>
      <c r="E3" s="419"/>
      <c r="F3" s="420"/>
      <c r="G3" s="128"/>
      <c r="H3" s="41"/>
      <c r="I3" s="421" t="s">
        <v>372</v>
      </c>
      <c r="J3" s="421"/>
      <c r="K3" s="421"/>
      <c r="L3" s="421"/>
      <c r="M3" s="119"/>
      <c r="N3" s="41"/>
      <c r="O3" s="421" t="s">
        <v>63</v>
      </c>
      <c r="P3" s="421"/>
      <c r="Q3" s="421"/>
      <c r="R3" s="421"/>
      <c r="S3" s="119"/>
      <c r="T3" s="41"/>
      <c r="U3" s="422" t="s">
        <v>64</v>
      </c>
      <c r="V3" s="422"/>
      <c r="W3" s="422"/>
      <c r="X3" s="422"/>
      <c r="Y3" s="120"/>
      <c r="Z3" s="41"/>
      <c r="AA3" s="108"/>
      <c r="AB3" s="108"/>
      <c r="AC3" s="409" t="s">
        <v>371</v>
      </c>
      <c r="AD3" s="410"/>
      <c r="AE3" s="410"/>
      <c r="AF3" s="410"/>
      <c r="AG3" s="410"/>
      <c r="AH3" s="410"/>
      <c r="AI3" s="410"/>
      <c r="AJ3" s="410"/>
      <c r="AK3" s="410"/>
      <c r="AL3" s="410"/>
      <c r="AM3" s="410"/>
    </row>
    <row r="4" spans="1:39" s="2" customFormat="1" ht="27" customHeight="1">
      <c r="A4" s="411"/>
      <c r="B4" s="417"/>
      <c r="C4" s="404" t="s">
        <v>1</v>
      </c>
      <c r="D4" s="403" t="s">
        <v>15</v>
      </c>
      <c r="E4" s="401" t="s">
        <v>55</v>
      </c>
      <c r="F4" s="404" t="s">
        <v>2</v>
      </c>
      <c r="G4" s="405" t="s">
        <v>90</v>
      </c>
      <c r="H4" s="407" t="s">
        <v>57</v>
      </c>
      <c r="I4" s="404" t="s">
        <v>1</v>
      </c>
      <c r="J4" s="403" t="s">
        <v>15</v>
      </c>
      <c r="K4" s="401" t="s">
        <v>55</v>
      </c>
      <c r="L4" s="404" t="s">
        <v>2</v>
      </c>
      <c r="M4" s="405" t="s">
        <v>90</v>
      </c>
      <c r="N4" s="407" t="s">
        <v>57</v>
      </c>
      <c r="O4" s="401" t="s">
        <v>1</v>
      </c>
      <c r="P4" s="403" t="s">
        <v>15</v>
      </c>
      <c r="Q4" s="401" t="s">
        <v>55</v>
      </c>
      <c r="R4" s="401" t="s">
        <v>2</v>
      </c>
      <c r="S4" s="405" t="s">
        <v>90</v>
      </c>
      <c r="T4" s="407" t="s">
        <v>57</v>
      </c>
      <c r="U4" s="401" t="s">
        <v>1</v>
      </c>
      <c r="V4" s="403" t="s">
        <v>15</v>
      </c>
      <c r="W4" s="401" t="s">
        <v>56</v>
      </c>
      <c r="X4" s="401" t="s">
        <v>2</v>
      </c>
      <c r="Y4" s="405" t="s">
        <v>90</v>
      </c>
      <c r="Z4" s="407" t="s">
        <v>57</v>
      </c>
      <c r="AA4" s="109"/>
      <c r="AB4" s="392" t="s">
        <v>0</v>
      </c>
      <c r="AC4" s="394" t="s">
        <v>219</v>
      </c>
      <c r="AD4" s="396" t="s">
        <v>345</v>
      </c>
      <c r="AE4" s="398" t="s">
        <v>329</v>
      </c>
      <c r="AF4" s="399"/>
      <c r="AG4" s="399"/>
      <c r="AH4" s="399"/>
      <c r="AI4" s="399"/>
      <c r="AJ4" s="399"/>
      <c r="AK4" s="399"/>
      <c r="AL4" s="399"/>
      <c r="AM4" s="399"/>
    </row>
    <row r="5" spans="1:39" s="2" customFormat="1" ht="38.25" customHeight="1">
      <c r="A5" s="412"/>
      <c r="B5" s="40"/>
      <c r="C5" s="413"/>
      <c r="D5" s="404"/>
      <c r="E5" s="402"/>
      <c r="F5" s="413"/>
      <c r="G5" s="406"/>
      <c r="H5" s="408"/>
      <c r="I5" s="413"/>
      <c r="J5" s="404"/>
      <c r="K5" s="402"/>
      <c r="L5" s="413"/>
      <c r="M5" s="406"/>
      <c r="N5" s="408"/>
      <c r="O5" s="402"/>
      <c r="P5" s="404"/>
      <c r="Q5" s="402"/>
      <c r="R5" s="402"/>
      <c r="S5" s="406"/>
      <c r="T5" s="408"/>
      <c r="U5" s="402"/>
      <c r="V5" s="404"/>
      <c r="W5" s="402"/>
      <c r="X5" s="402"/>
      <c r="Y5" s="406"/>
      <c r="Z5" s="408"/>
      <c r="AA5" s="107"/>
      <c r="AB5" s="393"/>
      <c r="AC5" s="395"/>
      <c r="AD5" s="397"/>
      <c r="AE5" s="216" t="s">
        <v>20</v>
      </c>
      <c r="AF5" s="217" t="s">
        <v>16</v>
      </c>
      <c r="AG5" s="217" t="s">
        <v>17</v>
      </c>
      <c r="AH5" s="217" t="s">
        <v>18</v>
      </c>
      <c r="AI5" s="217" t="s">
        <v>19</v>
      </c>
      <c r="AJ5" s="218" t="s">
        <v>51</v>
      </c>
      <c r="AK5" s="56" t="s">
        <v>91</v>
      </c>
      <c r="AL5" s="56" t="s">
        <v>81</v>
      </c>
      <c r="AM5" s="56" t="s">
        <v>82</v>
      </c>
    </row>
    <row r="6" spans="1:39" s="2" customFormat="1" ht="43.5" customHeight="1">
      <c r="A6" s="256"/>
      <c r="B6" s="40"/>
      <c r="C6" s="253"/>
      <c r="D6" s="253"/>
      <c r="E6" s="251"/>
      <c r="F6" s="253"/>
      <c r="G6" s="254"/>
      <c r="H6" s="255"/>
      <c r="I6" s="257"/>
      <c r="J6" s="253"/>
      <c r="K6" s="252"/>
      <c r="L6" s="257"/>
      <c r="M6" s="254"/>
      <c r="N6" s="255"/>
      <c r="O6" s="252"/>
      <c r="P6" s="253"/>
      <c r="Q6" s="252"/>
      <c r="R6" s="252"/>
      <c r="S6" s="254"/>
      <c r="T6" s="255"/>
      <c r="U6" s="252"/>
      <c r="V6" s="253"/>
      <c r="W6" s="252"/>
      <c r="X6" s="252"/>
      <c r="Y6" s="254"/>
      <c r="Z6" s="255"/>
      <c r="AA6" s="107"/>
      <c r="AB6" s="107"/>
      <c r="AC6" s="292"/>
      <c r="AD6" s="261"/>
      <c r="AE6" s="398" t="s">
        <v>330</v>
      </c>
      <c r="AF6" s="399"/>
      <c r="AG6" s="399"/>
      <c r="AH6" s="399"/>
      <c r="AI6" s="400"/>
      <c r="AJ6" s="218"/>
      <c r="AK6" s="56"/>
      <c r="AL6" s="56"/>
      <c r="AM6" s="56"/>
    </row>
    <row r="7" spans="1:39" s="2" customFormat="1" ht="22.5" customHeight="1">
      <c r="A7" s="35">
        <v>1</v>
      </c>
      <c r="B7" s="175" t="s">
        <v>25</v>
      </c>
      <c r="C7" s="319"/>
      <c r="D7" s="320"/>
      <c r="E7" s="287"/>
      <c r="F7" s="287"/>
      <c r="G7" s="284"/>
      <c r="H7" s="285">
        <f>C7+D7+E7+F7</f>
        <v>0</v>
      </c>
      <c r="I7" s="186"/>
      <c r="J7" s="186"/>
      <c r="K7" s="186"/>
      <c r="L7" s="166"/>
      <c r="M7" s="80"/>
      <c r="N7" s="134">
        <f>I7+J7+K7+L7</f>
        <v>0</v>
      </c>
      <c r="O7" s="91"/>
      <c r="P7" s="91"/>
      <c r="Q7" s="139"/>
      <c r="R7" s="99"/>
      <c r="S7" s="99"/>
      <c r="T7" s="132">
        <f>O7+P7+Q7+R7</f>
        <v>0</v>
      </c>
      <c r="U7" s="73"/>
      <c r="V7" s="73"/>
      <c r="W7" s="82"/>
      <c r="X7" s="65"/>
      <c r="Y7" s="65"/>
      <c r="Z7" s="70">
        <f>U7+V7+W7+X7</f>
        <v>0</v>
      </c>
      <c r="AA7" s="70"/>
      <c r="AB7" s="70"/>
      <c r="AC7" s="258" t="s">
        <v>25</v>
      </c>
      <c r="AD7" s="192"/>
      <c r="AE7" s="193">
        <f>AF7+AG7+AH7+AI7</f>
        <v>0</v>
      </c>
      <c r="AF7" s="194">
        <f aca="true" t="shared" si="0" ref="AF7:AF18">C7+I7+O7+U7</f>
        <v>0</v>
      </c>
      <c r="AG7" s="195">
        <f aca="true" t="shared" si="1" ref="AG7:AG18">D7+J7+P7+V7</f>
        <v>0</v>
      </c>
      <c r="AH7" s="195">
        <f aca="true" t="shared" si="2" ref="AH7:AH18">E7+K7+Q7+W7</f>
        <v>0</v>
      </c>
      <c r="AI7" s="194">
        <f aca="true" t="shared" si="3" ref="AI7:AI18">F7+L7+R7+X7</f>
        <v>0</v>
      </c>
      <c r="AJ7" s="196" t="e">
        <f>#REF!/210</f>
        <v>#REF!</v>
      </c>
      <c r="AK7" s="197">
        <f aca="true" t="shared" si="4" ref="AK7:AK18">G7+M7+S7+Y7</f>
        <v>0</v>
      </c>
      <c r="AL7" s="194"/>
      <c r="AM7" s="194"/>
    </row>
    <row r="8" spans="1:39" s="2" customFormat="1" ht="22.5" customHeight="1">
      <c r="A8" s="35">
        <v>2</v>
      </c>
      <c r="B8" s="126" t="s">
        <v>67</v>
      </c>
      <c r="C8" s="276">
        <v>571</v>
      </c>
      <c r="D8" s="282">
        <v>16107.7</v>
      </c>
      <c r="E8" s="287"/>
      <c r="F8" s="287"/>
      <c r="G8" s="284"/>
      <c r="H8" s="285">
        <f aca="true" t="shared" si="5" ref="H8:H18">C8+D8+E8+F8</f>
        <v>16678.7</v>
      </c>
      <c r="I8" s="93"/>
      <c r="J8" s="226">
        <v>7807.1</v>
      </c>
      <c r="K8" s="186"/>
      <c r="L8" s="166"/>
      <c r="M8" s="105"/>
      <c r="N8" s="134">
        <f aca="true" t="shared" si="6" ref="N8:N80">I8+J8+K8+L8</f>
        <v>7807.1</v>
      </c>
      <c r="O8" s="371"/>
      <c r="P8" s="230">
        <v>7572</v>
      </c>
      <c r="Q8" s="371"/>
      <c r="R8" s="371"/>
      <c r="S8" s="325"/>
      <c r="T8" s="132">
        <f aca="true" t="shared" si="7" ref="T8:T18">O8+P8+Q8+R8</f>
        <v>7572</v>
      </c>
      <c r="U8" s="129">
        <v>500</v>
      </c>
      <c r="V8" s="227">
        <v>10862</v>
      </c>
      <c r="W8" s="106"/>
      <c r="X8" s="105"/>
      <c r="Y8" s="105"/>
      <c r="Z8" s="70">
        <f aca="true" t="shared" si="8" ref="Z8:Z80">U8+V8+W8+X8</f>
        <v>11362</v>
      </c>
      <c r="AA8" s="70"/>
      <c r="AB8" s="141">
        <v>1</v>
      </c>
      <c r="AC8" s="191" t="s">
        <v>67</v>
      </c>
      <c r="AD8" s="147"/>
      <c r="AE8" s="194">
        <f aca="true" t="shared" si="9" ref="AE8:AE80">AF8+AG8+AH8+AI8</f>
        <v>43419.8</v>
      </c>
      <c r="AF8" s="194">
        <f t="shared" si="0"/>
        <v>1071</v>
      </c>
      <c r="AG8" s="195">
        <f t="shared" si="1"/>
        <v>42348.8</v>
      </c>
      <c r="AH8" s="195">
        <f t="shared" si="2"/>
        <v>0</v>
      </c>
      <c r="AI8" s="194">
        <f t="shared" si="3"/>
        <v>0</v>
      </c>
      <c r="AJ8" s="196" t="e">
        <f>#REF!/210</f>
        <v>#REF!</v>
      </c>
      <c r="AK8" s="197">
        <f t="shared" si="4"/>
        <v>0</v>
      </c>
      <c r="AL8" s="194" t="e">
        <f>AE8/#REF!*100</f>
        <v>#REF!</v>
      </c>
      <c r="AM8" s="194" t="e">
        <f>AE8-#REF!</f>
        <v>#REF!</v>
      </c>
    </row>
    <row r="9" spans="1:39" s="2" customFormat="1" ht="22.5" customHeight="1">
      <c r="A9" s="35">
        <v>3</v>
      </c>
      <c r="B9" s="126" t="s">
        <v>30</v>
      </c>
      <c r="C9" s="319"/>
      <c r="D9" s="320"/>
      <c r="E9" s="287"/>
      <c r="F9" s="287"/>
      <c r="G9" s="284"/>
      <c r="H9" s="285">
        <f t="shared" si="5"/>
        <v>0</v>
      </c>
      <c r="I9" s="293"/>
      <c r="J9" s="293"/>
      <c r="K9" s="186"/>
      <c r="L9" s="166"/>
      <c r="M9" s="105"/>
      <c r="N9" s="134">
        <f aca="true" t="shared" si="10" ref="N9:N18">I9+J9+K9+L9</f>
        <v>0</v>
      </c>
      <c r="O9" s="326"/>
      <c r="P9" s="327"/>
      <c r="Q9" s="138"/>
      <c r="R9" s="325"/>
      <c r="S9" s="325"/>
      <c r="T9" s="132">
        <f t="shared" si="7"/>
        <v>0</v>
      </c>
      <c r="U9" s="63"/>
      <c r="V9" s="63"/>
      <c r="W9" s="106"/>
      <c r="X9" s="105"/>
      <c r="Y9" s="105"/>
      <c r="Z9" s="70">
        <f t="shared" si="8"/>
        <v>0</v>
      </c>
      <c r="AA9" s="70"/>
      <c r="AB9" s="141">
        <v>2</v>
      </c>
      <c r="AC9" s="189" t="s">
        <v>30</v>
      </c>
      <c r="AD9" s="147" t="s">
        <v>346</v>
      </c>
      <c r="AE9" s="194">
        <f t="shared" si="9"/>
        <v>0</v>
      </c>
      <c r="AF9" s="194">
        <f t="shared" si="0"/>
        <v>0</v>
      </c>
      <c r="AG9" s="195">
        <f t="shared" si="1"/>
        <v>0</v>
      </c>
      <c r="AH9" s="195">
        <f t="shared" si="2"/>
        <v>0</v>
      </c>
      <c r="AI9" s="194">
        <f t="shared" si="3"/>
        <v>0</v>
      </c>
      <c r="AJ9" s="196" t="e">
        <f>#REF!/210</f>
        <v>#REF!</v>
      </c>
      <c r="AK9" s="197">
        <f t="shared" si="4"/>
        <v>0</v>
      </c>
      <c r="AL9" s="194"/>
      <c r="AM9" s="194" t="e">
        <f>AE9-#REF!</f>
        <v>#REF!</v>
      </c>
    </row>
    <row r="10" spans="1:39" s="2" customFormat="1" ht="24" customHeight="1">
      <c r="A10" s="35">
        <v>4</v>
      </c>
      <c r="B10" s="126" t="s">
        <v>109</v>
      </c>
      <c r="C10" s="274">
        <v>810</v>
      </c>
      <c r="D10" s="267">
        <v>17703.7</v>
      </c>
      <c r="E10" s="287"/>
      <c r="F10" s="287"/>
      <c r="G10" s="284"/>
      <c r="H10" s="285">
        <f t="shared" si="5"/>
        <v>18513.7</v>
      </c>
      <c r="I10" s="226"/>
      <c r="J10" s="226"/>
      <c r="K10" s="186"/>
      <c r="L10" s="166"/>
      <c r="M10" s="53"/>
      <c r="N10" s="134">
        <f t="shared" si="10"/>
        <v>0</v>
      </c>
      <c r="O10" s="241"/>
      <c r="P10" s="241"/>
      <c r="Q10" s="328"/>
      <c r="R10" s="121"/>
      <c r="S10" s="121"/>
      <c r="T10" s="132">
        <f t="shared" si="7"/>
        <v>0</v>
      </c>
      <c r="U10" s="231"/>
      <c r="V10" s="231"/>
      <c r="W10" s="88"/>
      <c r="X10" s="53"/>
      <c r="Y10" s="53"/>
      <c r="Z10" s="70">
        <f t="shared" si="8"/>
        <v>0</v>
      </c>
      <c r="AA10" s="70"/>
      <c r="AB10" s="141">
        <v>3</v>
      </c>
      <c r="AC10" s="189" t="s">
        <v>287</v>
      </c>
      <c r="AD10" s="147"/>
      <c r="AE10" s="194">
        <f t="shared" si="9"/>
        <v>18513.7</v>
      </c>
      <c r="AF10" s="194">
        <f t="shared" si="0"/>
        <v>810</v>
      </c>
      <c r="AG10" s="195">
        <f t="shared" si="1"/>
        <v>17703.7</v>
      </c>
      <c r="AH10" s="195">
        <f t="shared" si="2"/>
        <v>0</v>
      </c>
      <c r="AI10" s="194">
        <f t="shared" si="3"/>
        <v>0</v>
      </c>
      <c r="AJ10" s="196" t="e">
        <f>#REF!/210</f>
        <v>#REF!</v>
      </c>
      <c r="AK10" s="197">
        <f t="shared" si="4"/>
        <v>0</v>
      </c>
      <c r="AL10" s="194" t="e">
        <f>AE10/#REF!*100</f>
        <v>#REF!</v>
      </c>
      <c r="AM10" s="194" t="e">
        <f>AE10-#REF!</f>
        <v>#REF!</v>
      </c>
    </row>
    <row r="11" spans="1:39" s="2" customFormat="1" ht="23.25" customHeight="1">
      <c r="A11" s="35">
        <v>5</v>
      </c>
      <c r="B11" s="117" t="s">
        <v>116</v>
      </c>
      <c r="C11" s="267">
        <v>310</v>
      </c>
      <c r="D11" s="267">
        <v>1224.5</v>
      </c>
      <c r="E11" s="287"/>
      <c r="F11" s="287"/>
      <c r="G11" s="284"/>
      <c r="H11" s="285">
        <f t="shared" si="5"/>
        <v>1534.5</v>
      </c>
      <c r="I11" s="226"/>
      <c r="J11" s="226"/>
      <c r="K11" s="165"/>
      <c r="L11" s="165"/>
      <c r="M11" s="111"/>
      <c r="N11" s="134">
        <f t="shared" si="10"/>
        <v>0</v>
      </c>
      <c r="O11" s="122"/>
      <c r="P11" s="122"/>
      <c r="Q11" s="122"/>
      <c r="R11" s="122"/>
      <c r="S11" s="122"/>
      <c r="T11" s="132">
        <f t="shared" si="7"/>
        <v>0</v>
      </c>
      <c r="U11" s="163"/>
      <c r="V11" s="163"/>
      <c r="W11" s="111"/>
      <c r="X11" s="111"/>
      <c r="Y11" s="64"/>
      <c r="Z11" s="70">
        <f t="shared" si="8"/>
        <v>0</v>
      </c>
      <c r="AA11" s="70"/>
      <c r="AB11" s="141">
        <v>4</v>
      </c>
      <c r="AC11" s="198" t="s">
        <v>288</v>
      </c>
      <c r="AD11" s="147" t="s">
        <v>346</v>
      </c>
      <c r="AE11" s="194">
        <f t="shared" si="9"/>
        <v>1534.5</v>
      </c>
      <c r="AF11" s="194">
        <f t="shared" si="0"/>
        <v>310</v>
      </c>
      <c r="AG11" s="195">
        <f t="shared" si="1"/>
        <v>1224.5</v>
      </c>
      <c r="AH11" s="195">
        <f t="shared" si="2"/>
        <v>0</v>
      </c>
      <c r="AI11" s="194">
        <f t="shared" si="3"/>
        <v>0</v>
      </c>
      <c r="AJ11" s="196" t="e">
        <f>#REF!/210</f>
        <v>#REF!</v>
      </c>
      <c r="AK11" s="197">
        <f t="shared" si="4"/>
        <v>0</v>
      </c>
      <c r="AL11" s="194" t="e">
        <f>AE11/#REF!*100</f>
        <v>#REF!</v>
      </c>
      <c r="AM11" s="194" t="e">
        <f>AE11-#REF!</f>
        <v>#REF!</v>
      </c>
    </row>
    <row r="12" spans="1:39" s="2" customFormat="1" ht="22.5" customHeight="1">
      <c r="A12" s="35">
        <v>6</v>
      </c>
      <c r="B12" s="117" t="s">
        <v>117</v>
      </c>
      <c r="C12" s="267">
        <v>586.5</v>
      </c>
      <c r="D12" s="267">
        <v>690</v>
      </c>
      <c r="E12" s="287"/>
      <c r="F12" s="287"/>
      <c r="G12" s="284"/>
      <c r="H12" s="285">
        <f t="shared" si="5"/>
        <v>1276.5</v>
      </c>
      <c r="I12" s="226"/>
      <c r="J12" s="226"/>
      <c r="K12" s="165"/>
      <c r="L12" s="165"/>
      <c r="M12" s="111"/>
      <c r="N12" s="134">
        <f t="shared" si="10"/>
        <v>0</v>
      </c>
      <c r="O12" s="329"/>
      <c r="P12" s="330"/>
      <c r="Q12" s="122"/>
      <c r="R12" s="122"/>
      <c r="S12" s="122"/>
      <c r="T12" s="132">
        <f t="shared" si="7"/>
        <v>0</v>
      </c>
      <c r="U12" s="231"/>
      <c r="V12" s="231"/>
      <c r="W12" s="156"/>
      <c r="X12" s="111"/>
      <c r="Y12" s="64"/>
      <c r="Z12" s="70">
        <f t="shared" si="8"/>
        <v>0</v>
      </c>
      <c r="AA12" s="70"/>
      <c r="AB12" s="141">
        <v>5</v>
      </c>
      <c r="AC12" s="198" t="s">
        <v>289</v>
      </c>
      <c r="AD12" s="147"/>
      <c r="AE12" s="194">
        <f t="shared" si="9"/>
        <v>1276.5</v>
      </c>
      <c r="AF12" s="194">
        <f t="shared" si="0"/>
        <v>586.5</v>
      </c>
      <c r="AG12" s="195">
        <f t="shared" si="1"/>
        <v>690</v>
      </c>
      <c r="AH12" s="195">
        <f t="shared" si="2"/>
        <v>0</v>
      </c>
      <c r="AI12" s="194">
        <f t="shared" si="3"/>
        <v>0</v>
      </c>
      <c r="AJ12" s="196" t="e">
        <f>#REF!/210</f>
        <v>#REF!</v>
      </c>
      <c r="AK12" s="197">
        <f t="shared" si="4"/>
        <v>0</v>
      </c>
      <c r="AL12" s="194" t="e">
        <f>AE12/#REF!*100</f>
        <v>#REF!</v>
      </c>
      <c r="AM12" s="194" t="e">
        <f>AE12-#REF!</f>
        <v>#REF!</v>
      </c>
    </row>
    <row r="13" spans="1:39" s="2" customFormat="1" ht="21.75" customHeight="1">
      <c r="A13" s="35">
        <v>7</v>
      </c>
      <c r="B13" s="117" t="s">
        <v>118</v>
      </c>
      <c r="C13" s="267">
        <v>1558.3</v>
      </c>
      <c r="D13" s="267"/>
      <c r="E13" s="287"/>
      <c r="F13" s="287"/>
      <c r="G13" s="284"/>
      <c r="H13" s="285">
        <f t="shared" si="5"/>
        <v>1558.3</v>
      </c>
      <c r="I13" s="226">
        <v>1870</v>
      </c>
      <c r="J13" s="226"/>
      <c r="K13" s="165"/>
      <c r="L13" s="165"/>
      <c r="M13" s="111"/>
      <c r="N13" s="134">
        <f t="shared" si="10"/>
        <v>1870</v>
      </c>
      <c r="O13" s="372">
        <v>2000</v>
      </c>
      <c r="P13" s="231"/>
      <c r="Q13" s="111"/>
      <c r="R13" s="111"/>
      <c r="S13" s="111"/>
      <c r="T13" s="132">
        <f t="shared" si="7"/>
        <v>2000</v>
      </c>
      <c r="U13" s="231">
        <v>1000</v>
      </c>
      <c r="V13" s="163"/>
      <c r="W13" s="156"/>
      <c r="X13" s="111"/>
      <c r="Y13" s="64"/>
      <c r="Z13" s="70">
        <f t="shared" si="8"/>
        <v>1000</v>
      </c>
      <c r="AA13" s="70"/>
      <c r="AB13" s="141">
        <v>6</v>
      </c>
      <c r="AC13" s="198" t="s">
        <v>290</v>
      </c>
      <c r="AD13" s="147"/>
      <c r="AE13" s="194">
        <f t="shared" si="9"/>
        <v>6428.3</v>
      </c>
      <c r="AF13" s="194">
        <f t="shared" si="0"/>
        <v>6428.3</v>
      </c>
      <c r="AG13" s="195">
        <f t="shared" si="1"/>
        <v>0</v>
      </c>
      <c r="AH13" s="195">
        <f t="shared" si="2"/>
        <v>0</v>
      </c>
      <c r="AI13" s="194">
        <f t="shared" si="3"/>
        <v>0</v>
      </c>
      <c r="AJ13" s="196" t="e">
        <f>#REF!/210</f>
        <v>#REF!</v>
      </c>
      <c r="AK13" s="197">
        <f t="shared" si="4"/>
        <v>0</v>
      </c>
      <c r="AL13" s="194" t="e">
        <f>AE13/#REF!*100</f>
        <v>#REF!</v>
      </c>
      <c r="AM13" s="194" t="e">
        <f>AE13-#REF!</f>
        <v>#REF!</v>
      </c>
    </row>
    <row r="14" spans="1:39" s="2" customFormat="1" ht="24" customHeight="1">
      <c r="A14" s="35">
        <v>8</v>
      </c>
      <c r="B14" s="117" t="s">
        <v>119</v>
      </c>
      <c r="C14" s="267"/>
      <c r="D14" s="267"/>
      <c r="E14" s="287"/>
      <c r="F14" s="287"/>
      <c r="G14" s="284"/>
      <c r="H14" s="285">
        <f t="shared" si="5"/>
        <v>0</v>
      </c>
      <c r="I14" s="294"/>
      <c r="J14" s="294"/>
      <c r="K14" s="165"/>
      <c r="L14" s="165"/>
      <c r="M14" s="111"/>
      <c r="N14" s="134">
        <f t="shared" si="10"/>
        <v>0</v>
      </c>
      <c r="O14" s="330"/>
      <c r="P14" s="330"/>
      <c r="Q14" s="122"/>
      <c r="R14" s="122"/>
      <c r="S14" s="122"/>
      <c r="T14" s="132">
        <f t="shared" si="7"/>
        <v>0</v>
      </c>
      <c r="U14" s="64"/>
      <c r="V14" s="64"/>
      <c r="W14" s="156"/>
      <c r="X14" s="111"/>
      <c r="Y14" s="64"/>
      <c r="Z14" s="70">
        <f t="shared" si="8"/>
        <v>0</v>
      </c>
      <c r="AA14" s="70"/>
      <c r="AB14" s="141">
        <v>7</v>
      </c>
      <c r="AC14" s="198" t="s">
        <v>218</v>
      </c>
      <c r="AD14" s="147"/>
      <c r="AE14" s="194">
        <f t="shared" si="9"/>
        <v>0</v>
      </c>
      <c r="AF14" s="194">
        <f t="shared" si="0"/>
        <v>0</v>
      </c>
      <c r="AG14" s="195">
        <f t="shared" si="1"/>
        <v>0</v>
      </c>
      <c r="AH14" s="195">
        <f t="shared" si="2"/>
        <v>0</v>
      </c>
      <c r="AI14" s="194">
        <f t="shared" si="3"/>
        <v>0</v>
      </c>
      <c r="AJ14" s="196" t="e">
        <f>#REF!/210</f>
        <v>#REF!</v>
      </c>
      <c r="AK14" s="197">
        <f t="shared" si="4"/>
        <v>0</v>
      </c>
      <c r="AL14" s="194"/>
      <c r="AM14" s="194" t="e">
        <f>AE14-#REF!</f>
        <v>#REF!</v>
      </c>
    </row>
    <row r="15" spans="1:39" s="2" customFormat="1" ht="22.5" customHeight="1">
      <c r="A15" s="35">
        <v>9</v>
      </c>
      <c r="B15" s="117" t="s">
        <v>120</v>
      </c>
      <c r="C15" s="267">
        <v>1150</v>
      </c>
      <c r="D15" s="267">
        <v>3508</v>
      </c>
      <c r="E15" s="287"/>
      <c r="F15" s="287"/>
      <c r="G15" s="284"/>
      <c r="H15" s="285">
        <f t="shared" si="5"/>
        <v>4658</v>
      </c>
      <c r="I15" s="226">
        <v>1200</v>
      </c>
      <c r="J15" s="226">
        <v>2216</v>
      </c>
      <c r="K15" s="165"/>
      <c r="L15" s="165"/>
      <c r="M15" s="111"/>
      <c r="N15" s="134">
        <f t="shared" si="10"/>
        <v>3416</v>
      </c>
      <c r="O15" s="231">
        <v>1630</v>
      </c>
      <c r="P15" s="231">
        <v>1036.5</v>
      </c>
      <c r="Q15" s="122"/>
      <c r="R15" s="122"/>
      <c r="S15" s="122"/>
      <c r="T15" s="132">
        <f t="shared" si="7"/>
        <v>2666.5</v>
      </c>
      <c r="U15" s="372">
        <v>2830</v>
      </c>
      <c r="V15" s="372">
        <v>800</v>
      </c>
      <c r="W15" s="156"/>
      <c r="X15" s="111"/>
      <c r="Y15" s="64"/>
      <c r="Z15" s="70">
        <f t="shared" si="8"/>
        <v>3630</v>
      </c>
      <c r="AA15" s="70"/>
      <c r="AB15" s="141">
        <v>8</v>
      </c>
      <c r="AC15" s="198" t="s">
        <v>291</v>
      </c>
      <c r="AD15" s="147"/>
      <c r="AE15" s="194">
        <f t="shared" si="9"/>
        <v>14370.5</v>
      </c>
      <c r="AF15" s="194">
        <f t="shared" si="0"/>
        <v>6810</v>
      </c>
      <c r="AG15" s="195">
        <f t="shared" si="1"/>
        <v>7560.5</v>
      </c>
      <c r="AH15" s="195">
        <f t="shared" si="2"/>
        <v>0</v>
      </c>
      <c r="AI15" s="194">
        <f t="shared" si="3"/>
        <v>0</v>
      </c>
      <c r="AJ15" s="196" t="e">
        <f>#REF!/210</f>
        <v>#REF!</v>
      </c>
      <c r="AK15" s="197">
        <f t="shared" si="4"/>
        <v>0</v>
      </c>
      <c r="AL15" s="194" t="e">
        <f>AE15/#REF!*100</f>
        <v>#REF!</v>
      </c>
      <c r="AM15" s="194" t="e">
        <f>AE15-#REF!</f>
        <v>#REF!</v>
      </c>
    </row>
    <row r="16" spans="1:39" s="2" customFormat="1" ht="22.5" customHeight="1">
      <c r="A16" s="35">
        <v>10</v>
      </c>
      <c r="B16" s="117" t="s">
        <v>121</v>
      </c>
      <c r="C16" s="267">
        <v>5300</v>
      </c>
      <c r="D16" s="267">
        <v>4824</v>
      </c>
      <c r="E16" s="287"/>
      <c r="F16" s="287"/>
      <c r="G16" s="284"/>
      <c r="H16" s="285">
        <f t="shared" si="5"/>
        <v>10124</v>
      </c>
      <c r="I16" s="226">
        <v>3997</v>
      </c>
      <c r="J16" s="226">
        <v>5568.5</v>
      </c>
      <c r="K16" s="186"/>
      <c r="L16" s="166"/>
      <c r="M16" s="111"/>
      <c r="N16" s="134">
        <f t="shared" si="10"/>
        <v>9565.5</v>
      </c>
      <c r="O16" s="231">
        <v>4000</v>
      </c>
      <c r="P16" s="231">
        <v>3378.5</v>
      </c>
      <c r="Q16" s="111"/>
      <c r="R16" s="111"/>
      <c r="S16" s="111"/>
      <c r="T16" s="132">
        <f t="shared" si="7"/>
        <v>7378.5</v>
      </c>
      <c r="U16" s="231">
        <v>4080</v>
      </c>
      <c r="V16" s="231">
        <v>5023</v>
      </c>
      <c r="W16" s="159"/>
      <c r="X16" s="111"/>
      <c r="Y16" s="64"/>
      <c r="Z16" s="70">
        <f t="shared" si="8"/>
        <v>9103</v>
      </c>
      <c r="AA16" s="70"/>
      <c r="AB16" s="141">
        <v>9</v>
      </c>
      <c r="AC16" s="198" t="s">
        <v>292</v>
      </c>
      <c r="AD16" s="147"/>
      <c r="AE16" s="194">
        <f t="shared" si="9"/>
        <v>36171</v>
      </c>
      <c r="AF16" s="194">
        <f t="shared" si="0"/>
        <v>17377</v>
      </c>
      <c r="AG16" s="195">
        <f t="shared" si="1"/>
        <v>18794</v>
      </c>
      <c r="AH16" s="195">
        <f t="shared" si="2"/>
        <v>0</v>
      </c>
      <c r="AI16" s="194">
        <f t="shared" si="3"/>
        <v>0</v>
      </c>
      <c r="AJ16" s="196" t="e">
        <f>#REF!/210</f>
        <v>#REF!</v>
      </c>
      <c r="AK16" s="197">
        <f t="shared" si="4"/>
        <v>0</v>
      </c>
      <c r="AL16" s="194" t="e">
        <f>AE16/#REF!*100</f>
        <v>#REF!</v>
      </c>
      <c r="AM16" s="194" t="e">
        <f>AE16-#REF!</f>
        <v>#REF!</v>
      </c>
    </row>
    <row r="17" spans="1:39" s="2" customFormat="1" ht="22.5" customHeight="1">
      <c r="A17" s="35">
        <v>11</v>
      </c>
      <c r="B17" s="117" t="s">
        <v>122</v>
      </c>
      <c r="C17" s="267">
        <v>1518</v>
      </c>
      <c r="D17" s="267">
        <v>4941</v>
      </c>
      <c r="E17" s="287"/>
      <c r="F17" s="287"/>
      <c r="G17" s="284"/>
      <c r="H17" s="285">
        <f t="shared" si="5"/>
        <v>6459</v>
      </c>
      <c r="I17" s="226">
        <v>1724</v>
      </c>
      <c r="J17" s="226">
        <v>4098.4</v>
      </c>
      <c r="K17" s="186"/>
      <c r="L17" s="166"/>
      <c r="M17" s="111"/>
      <c r="N17" s="134">
        <f t="shared" si="10"/>
        <v>5822.4</v>
      </c>
      <c r="O17" s="281">
        <v>240</v>
      </c>
      <c r="P17" s="281">
        <v>5483.5</v>
      </c>
      <c r="Q17" s="111"/>
      <c r="R17" s="111"/>
      <c r="S17" s="111"/>
      <c r="T17" s="132">
        <f t="shared" si="7"/>
        <v>5723.5</v>
      </c>
      <c r="U17" s="281">
        <v>2304</v>
      </c>
      <c r="V17" s="281">
        <v>3831.5</v>
      </c>
      <c r="W17" s="159"/>
      <c r="X17" s="111"/>
      <c r="Y17" s="64"/>
      <c r="Z17" s="70">
        <f t="shared" si="8"/>
        <v>6135.5</v>
      </c>
      <c r="AA17" s="70"/>
      <c r="AB17" s="141">
        <v>10</v>
      </c>
      <c r="AC17" s="198" t="s">
        <v>293</v>
      </c>
      <c r="AD17" s="147"/>
      <c r="AE17" s="194">
        <f t="shared" si="9"/>
        <v>24140.4</v>
      </c>
      <c r="AF17" s="194">
        <f t="shared" si="0"/>
        <v>5786</v>
      </c>
      <c r="AG17" s="195">
        <f t="shared" si="1"/>
        <v>18354.4</v>
      </c>
      <c r="AH17" s="195">
        <f t="shared" si="2"/>
        <v>0</v>
      </c>
      <c r="AI17" s="194">
        <f t="shared" si="3"/>
        <v>0</v>
      </c>
      <c r="AJ17" s="196" t="e">
        <f>#REF!/210</f>
        <v>#REF!</v>
      </c>
      <c r="AK17" s="197">
        <f t="shared" si="4"/>
        <v>0</v>
      </c>
      <c r="AL17" s="194" t="e">
        <f>AE17/#REF!*100</f>
        <v>#REF!</v>
      </c>
      <c r="AM17" s="194" t="e">
        <f>AE17-#REF!</f>
        <v>#REF!</v>
      </c>
    </row>
    <row r="18" spans="1:39" s="2" customFormat="1" ht="22.5" customHeight="1">
      <c r="A18" s="35"/>
      <c r="B18" s="117" t="s">
        <v>126</v>
      </c>
      <c r="C18" s="267">
        <v>3507.5</v>
      </c>
      <c r="D18" s="267">
        <v>1933.8</v>
      </c>
      <c r="E18" s="287"/>
      <c r="F18" s="287"/>
      <c r="G18" s="284"/>
      <c r="H18" s="285">
        <f t="shared" si="5"/>
        <v>5441.3</v>
      </c>
      <c r="I18" s="281"/>
      <c r="J18" s="281"/>
      <c r="K18" s="187"/>
      <c r="L18" s="166"/>
      <c r="M18" s="111"/>
      <c r="N18" s="134">
        <f t="shared" si="10"/>
        <v>0</v>
      </c>
      <c r="O18" s="331"/>
      <c r="P18" s="332"/>
      <c r="Q18" s="333"/>
      <c r="R18" s="122"/>
      <c r="S18" s="122"/>
      <c r="T18" s="132">
        <f t="shared" si="7"/>
        <v>0</v>
      </c>
      <c r="U18" s="231"/>
      <c r="V18" s="231"/>
      <c r="W18" s="165"/>
      <c r="X18" s="111"/>
      <c r="Y18" s="64"/>
      <c r="Z18" s="70">
        <f>U18+V18+W18+X18</f>
        <v>0</v>
      </c>
      <c r="AA18" s="70"/>
      <c r="AB18" s="141">
        <v>11</v>
      </c>
      <c r="AC18" s="198" t="s">
        <v>286</v>
      </c>
      <c r="AD18" s="147"/>
      <c r="AE18" s="194">
        <f>AF18+AG18+AH18+AI18</f>
        <v>5441.3</v>
      </c>
      <c r="AF18" s="194">
        <f t="shared" si="0"/>
        <v>3507.5</v>
      </c>
      <c r="AG18" s="195">
        <f t="shared" si="1"/>
        <v>1933.8</v>
      </c>
      <c r="AH18" s="195">
        <f t="shared" si="2"/>
        <v>0</v>
      </c>
      <c r="AI18" s="194">
        <f t="shared" si="3"/>
        <v>0</v>
      </c>
      <c r="AJ18" s="196" t="e">
        <f>#REF!/210</f>
        <v>#REF!</v>
      </c>
      <c r="AK18" s="197">
        <f t="shared" si="4"/>
        <v>0</v>
      </c>
      <c r="AL18" s="194" t="e">
        <f>AE18/#REF!*100</f>
        <v>#REF!</v>
      </c>
      <c r="AM18" s="194" t="e">
        <f>AE18-#REF!</f>
        <v>#REF!</v>
      </c>
    </row>
    <row r="19" spans="1:39" s="2" customFormat="1" ht="22.5" customHeight="1">
      <c r="A19" s="35"/>
      <c r="B19" s="117"/>
      <c r="C19" s="267"/>
      <c r="D19" s="267"/>
      <c r="E19" s="287"/>
      <c r="F19" s="287"/>
      <c r="G19" s="284"/>
      <c r="H19" s="286"/>
      <c r="I19" s="239"/>
      <c r="J19" s="239"/>
      <c r="K19" s="187"/>
      <c r="L19" s="166"/>
      <c r="M19" s="111"/>
      <c r="N19" s="134"/>
      <c r="O19" s="241"/>
      <c r="P19" s="241"/>
      <c r="Q19" s="333"/>
      <c r="R19" s="122"/>
      <c r="S19" s="122"/>
      <c r="T19" s="132"/>
      <c r="U19" s="231"/>
      <c r="V19" s="231"/>
      <c r="W19" s="165"/>
      <c r="X19" s="111"/>
      <c r="Y19" s="64"/>
      <c r="Z19" s="70"/>
      <c r="AA19" s="70"/>
      <c r="AB19" s="70"/>
      <c r="AC19" s="209" t="s">
        <v>57</v>
      </c>
      <c r="AD19" s="264"/>
      <c r="AE19" s="265">
        <f>SUM(AE8:AE18)</f>
        <v>151296</v>
      </c>
      <c r="AF19" s="265">
        <f>SUM(AF8:AF18)</f>
        <v>42686.3</v>
      </c>
      <c r="AG19" s="265">
        <f>SUM(AG8:AG18)</f>
        <v>108609.7</v>
      </c>
      <c r="AH19" s="265">
        <f>SUM(AH8:AH18)</f>
        <v>0</v>
      </c>
      <c r="AI19" s="265">
        <f>SUM(AI8:AI18)</f>
        <v>0</v>
      </c>
      <c r="AJ19" s="196"/>
      <c r="AK19" s="197"/>
      <c r="AL19" s="194"/>
      <c r="AM19" s="194"/>
    </row>
    <row r="20" spans="1:39" s="2" customFormat="1" ht="42.75" customHeight="1">
      <c r="A20" s="35"/>
      <c r="B20" s="117"/>
      <c r="C20" s="267"/>
      <c r="D20" s="267"/>
      <c r="E20" s="287"/>
      <c r="F20" s="287"/>
      <c r="G20" s="284"/>
      <c r="H20" s="286"/>
      <c r="I20" s="244"/>
      <c r="J20" s="244"/>
      <c r="K20" s="187"/>
      <c r="L20" s="166"/>
      <c r="M20" s="111"/>
      <c r="N20" s="134"/>
      <c r="O20" s="241"/>
      <c r="P20" s="241"/>
      <c r="Q20" s="333"/>
      <c r="R20" s="122"/>
      <c r="S20" s="122"/>
      <c r="T20" s="132"/>
      <c r="U20" s="231"/>
      <c r="V20" s="231"/>
      <c r="W20" s="165"/>
      <c r="X20" s="111"/>
      <c r="Y20" s="64"/>
      <c r="Z20" s="70"/>
      <c r="AA20" s="70"/>
      <c r="AB20" s="70"/>
      <c r="AC20" s="198"/>
      <c r="AD20" s="262"/>
      <c r="AE20" s="378" t="s">
        <v>331</v>
      </c>
      <c r="AF20" s="379"/>
      <c r="AG20" s="379"/>
      <c r="AH20" s="379"/>
      <c r="AI20" s="380"/>
      <c r="AJ20" s="196"/>
      <c r="AK20" s="197"/>
      <c r="AL20" s="194"/>
      <c r="AM20" s="194"/>
    </row>
    <row r="21" spans="1:39" s="2" customFormat="1" ht="22.5" customHeight="1">
      <c r="A21" s="35"/>
      <c r="B21" s="144"/>
      <c r="C21" s="267"/>
      <c r="D21" s="267"/>
      <c r="E21" s="287"/>
      <c r="F21" s="287"/>
      <c r="G21" s="284"/>
      <c r="H21" s="286"/>
      <c r="I21" s="244"/>
      <c r="J21" s="244"/>
      <c r="K21" s="187"/>
      <c r="L21" s="166"/>
      <c r="M21" s="111"/>
      <c r="N21" s="134"/>
      <c r="O21" s="241"/>
      <c r="P21" s="241"/>
      <c r="Q21" s="333"/>
      <c r="R21" s="122"/>
      <c r="S21" s="122"/>
      <c r="T21" s="132">
        <f aca="true" t="shared" si="11" ref="T21:T29">O21+P21+Q21+R21</f>
        <v>0</v>
      </c>
      <c r="U21" s="231"/>
      <c r="V21" s="231"/>
      <c r="W21" s="165"/>
      <c r="X21" s="111"/>
      <c r="Y21" s="64"/>
      <c r="Z21" s="70">
        <f t="shared" si="8"/>
        <v>0</v>
      </c>
      <c r="AA21" s="70"/>
      <c r="AB21" s="70"/>
      <c r="AC21" s="198"/>
      <c r="AD21" s="192"/>
      <c r="AE21" s="68" t="s">
        <v>20</v>
      </c>
      <c r="AF21" s="142" t="s">
        <v>16</v>
      </c>
      <c r="AG21" s="142" t="s">
        <v>17</v>
      </c>
      <c r="AH21" s="142" t="s">
        <v>18</v>
      </c>
      <c r="AI21" s="142" t="s">
        <v>19</v>
      </c>
      <c r="AJ21" s="196"/>
      <c r="AK21" s="197"/>
      <c r="AL21" s="194"/>
      <c r="AM21" s="194"/>
    </row>
    <row r="22" spans="1:39" s="2" customFormat="1" ht="22.5" customHeight="1">
      <c r="A22" s="35">
        <v>12</v>
      </c>
      <c r="B22" s="117" t="s">
        <v>123</v>
      </c>
      <c r="C22" s="267">
        <v>15012</v>
      </c>
      <c r="D22" s="267">
        <v>8725.8</v>
      </c>
      <c r="E22" s="287"/>
      <c r="F22" s="287"/>
      <c r="G22" s="284"/>
      <c r="H22" s="285">
        <f aca="true" t="shared" si="12" ref="H22:H39">C22+D22+E22+F22</f>
        <v>23737.8</v>
      </c>
      <c r="I22" s="226">
        <v>4187</v>
      </c>
      <c r="J22" s="226">
        <v>3272.7</v>
      </c>
      <c r="K22" s="165"/>
      <c r="L22" s="165"/>
      <c r="M22" s="111"/>
      <c r="N22" s="134">
        <f t="shared" si="6"/>
        <v>7459.7</v>
      </c>
      <c r="O22" s="231">
        <v>5322</v>
      </c>
      <c r="P22" s="231">
        <v>5669.05</v>
      </c>
      <c r="Q22" s="122"/>
      <c r="R22" s="122"/>
      <c r="S22" s="122"/>
      <c r="T22" s="132">
        <f t="shared" si="11"/>
        <v>10991.05</v>
      </c>
      <c r="U22" s="372">
        <v>7067</v>
      </c>
      <c r="V22" s="372">
        <f>8932+797.9</f>
        <v>9729.9</v>
      </c>
      <c r="W22" s="156"/>
      <c r="X22" s="111"/>
      <c r="Y22" s="64"/>
      <c r="Z22" s="70">
        <f t="shared" si="8"/>
        <v>16796.9</v>
      </c>
      <c r="AA22" s="70"/>
      <c r="AB22" s="141">
        <v>1</v>
      </c>
      <c r="AC22" s="259" t="s">
        <v>307</v>
      </c>
      <c r="AD22" s="147"/>
      <c r="AE22" s="194">
        <f t="shared" si="9"/>
        <v>58985.45</v>
      </c>
      <c r="AF22" s="194">
        <f aca="true" t="shared" si="13" ref="AF22:AI27">C22+I22+O22+U22</f>
        <v>31588</v>
      </c>
      <c r="AG22" s="195">
        <f t="shared" si="13"/>
        <v>27397.449999999997</v>
      </c>
      <c r="AH22" s="195">
        <f t="shared" si="13"/>
        <v>0</v>
      </c>
      <c r="AI22" s="194">
        <f t="shared" si="13"/>
        <v>0</v>
      </c>
      <c r="AJ22" s="196" t="e">
        <f>#REF!/210</f>
        <v>#REF!</v>
      </c>
      <c r="AK22" s="197">
        <f aca="true" t="shared" si="14" ref="AK22:AK27">G22+M22+S22+Y22</f>
        <v>0</v>
      </c>
      <c r="AL22" s="194" t="e">
        <f>AE22/#REF!*100</f>
        <v>#REF!</v>
      </c>
      <c r="AM22" s="194" t="e">
        <f>AE22-#REF!</f>
        <v>#REF!</v>
      </c>
    </row>
    <row r="23" spans="1:39" s="2" customFormat="1" ht="22.5" customHeight="1">
      <c r="A23" s="35"/>
      <c r="B23" s="117" t="s">
        <v>124</v>
      </c>
      <c r="C23" s="267"/>
      <c r="D23" s="267"/>
      <c r="E23" s="287"/>
      <c r="F23" s="287"/>
      <c r="G23" s="284"/>
      <c r="H23" s="285">
        <f t="shared" si="12"/>
        <v>0</v>
      </c>
      <c r="I23" s="226"/>
      <c r="J23" s="226"/>
      <c r="K23" s="165"/>
      <c r="L23" s="165"/>
      <c r="M23" s="111"/>
      <c r="N23" s="134"/>
      <c r="O23" s="231"/>
      <c r="P23" s="231">
        <v>2607.98</v>
      </c>
      <c r="Q23" s="122"/>
      <c r="R23" s="122"/>
      <c r="S23" s="122"/>
      <c r="T23" s="132">
        <f t="shared" si="11"/>
        <v>2607.98</v>
      </c>
      <c r="U23" s="372">
        <v>4000</v>
      </c>
      <c r="V23" s="372">
        <v>586</v>
      </c>
      <c r="W23" s="156"/>
      <c r="X23" s="111"/>
      <c r="Y23" s="64"/>
      <c r="Z23" s="70">
        <f t="shared" si="8"/>
        <v>4586</v>
      </c>
      <c r="AA23" s="70"/>
      <c r="AB23" s="141"/>
      <c r="AC23" s="198" t="s">
        <v>375</v>
      </c>
      <c r="AD23" s="147"/>
      <c r="AE23" s="194">
        <f>AF23+AG23+AH23+AI23</f>
        <v>7193.98</v>
      </c>
      <c r="AF23" s="194">
        <f t="shared" si="13"/>
        <v>4000</v>
      </c>
      <c r="AG23" s="195">
        <f t="shared" si="13"/>
        <v>3193.98</v>
      </c>
      <c r="AH23" s="195">
        <f t="shared" si="13"/>
        <v>0</v>
      </c>
      <c r="AI23" s="194">
        <f t="shared" si="13"/>
        <v>0</v>
      </c>
      <c r="AJ23" s="196" t="e">
        <f>#REF!/210</f>
        <v>#REF!</v>
      </c>
      <c r="AK23" s="197">
        <f t="shared" si="14"/>
        <v>0</v>
      </c>
      <c r="AL23" s="194" t="e">
        <f>AE23/#REF!*100</f>
        <v>#REF!</v>
      </c>
      <c r="AM23" s="194" t="e">
        <f>AE23-#REF!</f>
        <v>#REF!</v>
      </c>
    </row>
    <row r="24" spans="1:39" s="2" customFormat="1" ht="22.5" customHeight="1">
      <c r="A24" s="35">
        <v>16</v>
      </c>
      <c r="B24" s="117" t="s">
        <v>125</v>
      </c>
      <c r="C24" s="267">
        <v>1710</v>
      </c>
      <c r="D24" s="267"/>
      <c r="E24" s="287"/>
      <c r="F24" s="287"/>
      <c r="G24" s="284"/>
      <c r="H24" s="285">
        <f t="shared" si="12"/>
        <v>1710</v>
      </c>
      <c r="I24" s="231"/>
      <c r="J24" s="231"/>
      <c r="K24" s="164"/>
      <c r="L24" s="166"/>
      <c r="M24" s="111"/>
      <c r="N24" s="134">
        <f t="shared" si="6"/>
        <v>0</v>
      </c>
      <c r="O24" s="241"/>
      <c r="P24" s="241"/>
      <c r="Q24" s="122"/>
      <c r="R24" s="122"/>
      <c r="S24" s="122"/>
      <c r="T24" s="132">
        <f t="shared" si="11"/>
        <v>0</v>
      </c>
      <c r="U24" s="231"/>
      <c r="V24" s="231"/>
      <c r="W24" s="156"/>
      <c r="X24" s="111"/>
      <c r="Y24" s="64"/>
      <c r="Z24" s="70">
        <f t="shared" si="8"/>
        <v>0</v>
      </c>
      <c r="AA24" s="70"/>
      <c r="AB24" s="141">
        <v>2</v>
      </c>
      <c r="AC24" s="198" t="s">
        <v>308</v>
      </c>
      <c r="AD24" s="147"/>
      <c r="AE24" s="194">
        <f t="shared" si="9"/>
        <v>1710</v>
      </c>
      <c r="AF24" s="194">
        <f t="shared" si="13"/>
        <v>1710</v>
      </c>
      <c r="AG24" s="195">
        <f t="shared" si="13"/>
        <v>0</v>
      </c>
      <c r="AH24" s="195">
        <f t="shared" si="13"/>
        <v>0</v>
      </c>
      <c r="AI24" s="194">
        <f t="shared" si="13"/>
        <v>0</v>
      </c>
      <c r="AJ24" s="196" t="e">
        <f>#REF!/210</f>
        <v>#REF!</v>
      </c>
      <c r="AK24" s="197">
        <f t="shared" si="14"/>
        <v>0</v>
      </c>
      <c r="AL24" s="194" t="e">
        <f>AE24/#REF!*100</f>
        <v>#REF!</v>
      </c>
      <c r="AM24" s="194" t="e">
        <f>AE24-#REF!</f>
        <v>#REF!</v>
      </c>
    </row>
    <row r="25" spans="1:39" s="2" customFormat="1" ht="22.5" customHeight="1">
      <c r="A25" s="35">
        <v>17</v>
      </c>
      <c r="B25" s="130" t="s">
        <v>127</v>
      </c>
      <c r="C25" s="267">
        <v>2322</v>
      </c>
      <c r="D25" s="267"/>
      <c r="E25" s="287"/>
      <c r="F25" s="287"/>
      <c r="G25" s="284"/>
      <c r="H25" s="285">
        <f t="shared" si="12"/>
        <v>2322</v>
      </c>
      <c r="I25" s="281"/>
      <c r="J25" s="281"/>
      <c r="K25" s="166"/>
      <c r="L25" s="166"/>
      <c r="M25" s="111"/>
      <c r="N25" s="134">
        <f t="shared" si="6"/>
        <v>0</v>
      </c>
      <c r="O25" s="241"/>
      <c r="P25" s="241"/>
      <c r="Q25" s="334"/>
      <c r="R25" s="122"/>
      <c r="S25" s="122"/>
      <c r="T25" s="132">
        <f t="shared" si="11"/>
        <v>0</v>
      </c>
      <c r="U25" s="231"/>
      <c r="V25" s="231"/>
      <c r="W25" s="164"/>
      <c r="X25" s="111"/>
      <c r="Y25" s="64"/>
      <c r="Z25" s="70">
        <f t="shared" si="8"/>
        <v>0</v>
      </c>
      <c r="AA25" s="70"/>
      <c r="AB25" s="141">
        <v>3</v>
      </c>
      <c r="AC25" s="199" t="s">
        <v>306</v>
      </c>
      <c r="AD25" s="147"/>
      <c r="AE25" s="194">
        <f t="shared" si="9"/>
        <v>2322</v>
      </c>
      <c r="AF25" s="194">
        <f t="shared" si="13"/>
        <v>2322</v>
      </c>
      <c r="AG25" s="195">
        <f t="shared" si="13"/>
        <v>0</v>
      </c>
      <c r="AH25" s="195">
        <f t="shared" si="13"/>
        <v>0</v>
      </c>
      <c r="AI25" s="194">
        <f t="shared" si="13"/>
        <v>0</v>
      </c>
      <c r="AJ25" s="196" t="e">
        <f>#REF!/210</f>
        <v>#REF!</v>
      </c>
      <c r="AK25" s="197">
        <f t="shared" si="14"/>
        <v>0</v>
      </c>
      <c r="AL25" s="194" t="e">
        <f>AE25/#REF!*100</f>
        <v>#REF!</v>
      </c>
      <c r="AM25" s="194" t="e">
        <f>AE25-#REF!</f>
        <v>#REF!</v>
      </c>
    </row>
    <row r="26" spans="1:39" s="2" customFormat="1" ht="29.25" customHeight="1">
      <c r="A26" s="35">
        <v>19</v>
      </c>
      <c r="B26" s="175"/>
      <c r="C26" s="319"/>
      <c r="D26" s="320"/>
      <c r="E26" s="287"/>
      <c r="F26" s="287"/>
      <c r="G26" s="284"/>
      <c r="H26" s="285">
        <f t="shared" si="12"/>
        <v>0</v>
      </c>
      <c r="I26" s="296"/>
      <c r="J26" s="296"/>
      <c r="K26" s="298"/>
      <c r="L26" s="166"/>
      <c r="M26" s="53"/>
      <c r="N26" s="134">
        <f t="shared" si="6"/>
        <v>0</v>
      </c>
      <c r="O26" s="241"/>
      <c r="P26" s="241"/>
      <c r="Q26" s="335"/>
      <c r="R26" s="121"/>
      <c r="S26" s="121"/>
      <c r="T26" s="132">
        <f t="shared" si="11"/>
        <v>0</v>
      </c>
      <c r="U26" s="231"/>
      <c r="V26" s="231"/>
      <c r="W26" s="166"/>
      <c r="X26" s="110"/>
      <c r="Y26" s="53"/>
      <c r="Z26" s="70">
        <f t="shared" si="8"/>
        <v>0</v>
      </c>
      <c r="AA26" s="70"/>
      <c r="AB26" s="141">
        <v>4</v>
      </c>
      <c r="AC26" s="191" t="s">
        <v>26</v>
      </c>
      <c r="AD26" s="147" t="s">
        <v>346</v>
      </c>
      <c r="AE26" s="194">
        <f t="shared" si="9"/>
        <v>0</v>
      </c>
      <c r="AF26" s="194">
        <f t="shared" si="13"/>
        <v>0</v>
      </c>
      <c r="AG26" s="195">
        <f t="shared" si="13"/>
        <v>0</v>
      </c>
      <c r="AH26" s="195">
        <f t="shared" si="13"/>
        <v>0</v>
      </c>
      <c r="AI26" s="194">
        <f t="shared" si="13"/>
        <v>0</v>
      </c>
      <c r="AJ26" s="196" t="e">
        <f>#REF!/210</f>
        <v>#REF!</v>
      </c>
      <c r="AK26" s="197">
        <f t="shared" si="14"/>
        <v>0</v>
      </c>
      <c r="AL26" s="194" t="e">
        <f>AE26/#REF!*100</f>
        <v>#REF!</v>
      </c>
      <c r="AM26" s="194" t="e">
        <f>AE26-#REF!</f>
        <v>#REF!</v>
      </c>
    </row>
    <row r="27" spans="1:39" s="2" customFormat="1" ht="21.75" customHeight="1">
      <c r="A27" s="35">
        <v>20</v>
      </c>
      <c r="B27" s="176" t="s">
        <v>3</v>
      </c>
      <c r="C27" s="268">
        <v>26020</v>
      </c>
      <c r="D27" s="321">
        <v>4578.9</v>
      </c>
      <c r="E27" s="269">
        <v>45759.9</v>
      </c>
      <c r="F27" s="269"/>
      <c r="G27" s="284"/>
      <c r="H27" s="285">
        <f t="shared" si="12"/>
        <v>76358.8</v>
      </c>
      <c r="I27" s="226">
        <v>5450</v>
      </c>
      <c r="J27" s="226">
        <v>1269.6</v>
      </c>
      <c r="K27" s="226">
        <v>10157.1844</v>
      </c>
      <c r="L27" s="165"/>
      <c r="M27" s="81"/>
      <c r="N27" s="134">
        <f t="shared" si="6"/>
        <v>16876.7844</v>
      </c>
      <c r="O27" s="233">
        <v>7850</v>
      </c>
      <c r="P27" s="233">
        <v>1453.5</v>
      </c>
      <c r="Q27" s="233">
        <v>18549.294</v>
      </c>
      <c r="R27" s="325"/>
      <c r="S27" s="121"/>
      <c r="T27" s="132">
        <f t="shared" si="11"/>
        <v>27852.794</v>
      </c>
      <c r="U27" s="372">
        <v>9500</v>
      </c>
      <c r="V27" s="372">
        <v>1218.4</v>
      </c>
      <c r="W27" s="372">
        <v>23059.757</v>
      </c>
      <c r="X27" s="112"/>
      <c r="Y27" s="53"/>
      <c r="Z27" s="70">
        <f t="shared" si="8"/>
        <v>33778.157</v>
      </c>
      <c r="AA27" s="70"/>
      <c r="AB27" s="141">
        <v>5</v>
      </c>
      <c r="AC27" s="200" t="s">
        <v>3</v>
      </c>
      <c r="AD27" s="147"/>
      <c r="AE27" s="194">
        <f t="shared" si="9"/>
        <v>154866.5354</v>
      </c>
      <c r="AF27" s="194">
        <f t="shared" si="13"/>
        <v>48820</v>
      </c>
      <c r="AG27" s="195">
        <f t="shared" si="13"/>
        <v>8520.4</v>
      </c>
      <c r="AH27" s="195">
        <f t="shared" si="13"/>
        <v>97526.1354</v>
      </c>
      <c r="AI27" s="194">
        <f t="shared" si="13"/>
        <v>0</v>
      </c>
      <c r="AJ27" s="196" t="e">
        <f>#REF!/210</f>
        <v>#REF!</v>
      </c>
      <c r="AK27" s="197">
        <f t="shared" si="14"/>
        <v>0</v>
      </c>
      <c r="AL27" s="194" t="e">
        <f>AE27/#REF!*100</f>
        <v>#REF!</v>
      </c>
      <c r="AM27" s="194" t="e">
        <f>AE27-#REF!</f>
        <v>#REF!</v>
      </c>
    </row>
    <row r="28" spans="1:39" s="2" customFormat="1" ht="21.75" customHeight="1">
      <c r="A28" s="35"/>
      <c r="B28" s="176"/>
      <c r="C28" s="319"/>
      <c r="D28" s="320"/>
      <c r="E28" s="287"/>
      <c r="F28" s="287"/>
      <c r="G28" s="284"/>
      <c r="H28" s="285">
        <f t="shared" si="12"/>
        <v>0</v>
      </c>
      <c r="I28" s="228"/>
      <c r="J28" s="315"/>
      <c r="K28" s="316"/>
      <c r="L28" s="165"/>
      <c r="M28" s="81"/>
      <c r="N28" s="134"/>
      <c r="O28" s="336"/>
      <c r="P28" s="336"/>
      <c r="Q28" s="337"/>
      <c r="R28" s="325"/>
      <c r="S28" s="121"/>
      <c r="T28" s="132">
        <f t="shared" si="11"/>
        <v>0</v>
      </c>
      <c r="U28" s="77"/>
      <c r="V28" s="78"/>
      <c r="W28" s="77"/>
      <c r="X28" s="112"/>
      <c r="Y28" s="53"/>
      <c r="Z28" s="70"/>
      <c r="AA28" s="70"/>
      <c r="AB28" s="141">
        <v>6</v>
      </c>
      <c r="AC28" s="200"/>
      <c r="AD28" s="147"/>
      <c r="AE28" s="194"/>
      <c r="AF28" s="194"/>
      <c r="AG28" s="195"/>
      <c r="AH28" s="195"/>
      <c r="AI28" s="194"/>
      <c r="AJ28" s="196"/>
      <c r="AK28" s="197"/>
      <c r="AL28" s="194"/>
      <c r="AM28" s="194"/>
    </row>
    <row r="29" spans="1:39" s="4" customFormat="1" ht="22.5" customHeight="1">
      <c r="A29" s="35">
        <v>22</v>
      </c>
      <c r="B29" s="175" t="s">
        <v>14</v>
      </c>
      <c r="C29" s="268">
        <v>52138</v>
      </c>
      <c r="D29" s="269">
        <v>38712.6</v>
      </c>
      <c r="E29" s="269">
        <v>62198</v>
      </c>
      <c r="F29" s="269"/>
      <c r="G29" s="284"/>
      <c r="H29" s="285">
        <f t="shared" si="12"/>
        <v>153048.6</v>
      </c>
      <c r="I29" s="226">
        <v>13111</v>
      </c>
      <c r="J29" s="100">
        <f>25171.581+279.5</f>
        <v>25451.081</v>
      </c>
      <c r="K29" s="227">
        <v>20926.67725</v>
      </c>
      <c r="L29" s="165"/>
      <c r="M29" s="53"/>
      <c r="N29" s="318">
        <f t="shared" si="6"/>
        <v>59488.75825</v>
      </c>
      <c r="O29" s="234">
        <v>15414</v>
      </c>
      <c r="P29" s="235">
        <f>941.1+8418.305</f>
        <v>9359.405</v>
      </c>
      <c r="Q29" s="234">
        <v>26882.7431</v>
      </c>
      <c r="R29" s="121"/>
      <c r="S29" s="121"/>
      <c r="T29" s="132">
        <f t="shared" si="11"/>
        <v>51656.1481</v>
      </c>
      <c r="U29" s="234">
        <v>20595</v>
      </c>
      <c r="V29" s="235">
        <f>11597.55+503.54</f>
        <v>12101.09</v>
      </c>
      <c r="W29" s="234">
        <v>23382</v>
      </c>
      <c r="X29" s="160"/>
      <c r="Y29" s="174"/>
      <c r="Z29" s="70">
        <f t="shared" si="8"/>
        <v>56078.09</v>
      </c>
      <c r="AA29" s="70"/>
      <c r="AB29" s="141">
        <v>7</v>
      </c>
      <c r="AC29" s="191" t="s">
        <v>14</v>
      </c>
      <c r="AD29" s="147"/>
      <c r="AE29" s="194">
        <f t="shared" si="9"/>
        <v>320271.59635</v>
      </c>
      <c r="AF29" s="194">
        <f>C29+I29+O29+U29</f>
        <v>101258</v>
      </c>
      <c r="AG29" s="195">
        <f>D29+J29+P29+V29</f>
        <v>85624.17599999999</v>
      </c>
      <c r="AH29" s="195">
        <f>E29+K29+Q29+W29</f>
        <v>133389.42035</v>
      </c>
      <c r="AI29" s="194">
        <f>F29+L29+R29+X29</f>
        <v>0</v>
      </c>
      <c r="AJ29" s="196" t="e">
        <f>#REF!/210</f>
        <v>#REF!</v>
      </c>
      <c r="AK29" s="197">
        <f>G29+M29+S29+Y29</f>
        <v>0</v>
      </c>
      <c r="AL29" s="194" t="e">
        <f>AE29/#REF!*100</f>
        <v>#REF!</v>
      </c>
      <c r="AM29" s="194" t="e">
        <f>AE29-#REF!</f>
        <v>#REF!</v>
      </c>
    </row>
    <row r="30" spans="1:39" s="4" customFormat="1" ht="22.5" customHeight="1">
      <c r="A30" s="35"/>
      <c r="B30" s="175"/>
      <c r="C30" s="275"/>
      <c r="D30" s="282"/>
      <c r="E30" s="282"/>
      <c r="F30" s="282"/>
      <c r="G30" s="284"/>
      <c r="H30" s="285">
        <f t="shared" si="12"/>
        <v>0</v>
      </c>
      <c r="I30" s="188"/>
      <c r="J30" s="188"/>
      <c r="K30" s="223"/>
      <c r="L30" s="165"/>
      <c r="M30" s="53"/>
      <c r="N30" s="134"/>
      <c r="O30" s="123"/>
      <c r="P30" s="338"/>
      <c r="Q30" s="329"/>
      <c r="R30" s="121"/>
      <c r="S30" s="121"/>
      <c r="T30" s="132"/>
      <c r="U30" s="162"/>
      <c r="V30" s="162"/>
      <c r="W30" s="162"/>
      <c r="X30" s="160"/>
      <c r="Y30" s="174"/>
      <c r="Z30" s="70"/>
      <c r="AA30" s="70"/>
      <c r="AB30" s="70"/>
      <c r="AC30" s="191"/>
      <c r="AD30" s="147"/>
      <c r="AE30" s="194"/>
      <c r="AF30" s="194"/>
      <c r="AG30" s="195"/>
      <c r="AH30" s="195"/>
      <c r="AI30" s="194"/>
      <c r="AJ30" s="196"/>
      <c r="AK30" s="197"/>
      <c r="AL30" s="194"/>
      <c r="AM30" s="194"/>
    </row>
    <row r="31" spans="1:39" s="4" customFormat="1" ht="22.5" customHeight="1">
      <c r="A31" s="35">
        <v>23</v>
      </c>
      <c r="B31" s="177" t="s">
        <v>69</v>
      </c>
      <c r="C31" s="270">
        <v>9225</v>
      </c>
      <c r="D31" s="270">
        <v>40829.2</v>
      </c>
      <c r="E31" s="287"/>
      <c r="F31" s="287"/>
      <c r="G31" s="284"/>
      <c r="H31" s="285">
        <f t="shared" si="12"/>
        <v>50054.2</v>
      </c>
      <c r="I31" s="226">
        <v>2106</v>
      </c>
      <c r="J31" s="226">
        <v>8380.512</v>
      </c>
      <c r="K31" s="223"/>
      <c r="L31" s="165"/>
      <c r="M31" s="53"/>
      <c r="N31" s="134">
        <f t="shared" si="6"/>
        <v>10486.512</v>
      </c>
      <c r="O31" s="234">
        <v>3010</v>
      </c>
      <c r="P31" s="234">
        <v>4653.55</v>
      </c>
      <c r="Q31" s="333"/>
      <c r="R31" s="121"/>
      <c r="S31" s="121"/>
      <c r="T31" s="132">
        <f aca="true" t="shared" si="15" ref="T31:T40">O31+P31+Q31+R31</f>
        <v>7663.55</v>
      </c>
      <c r="U31" s="372">
        <v>4920</v>
      </c>
      <c r="V31" s="372">
        <v>8646</v>
      </c>
      <c r="W31" s="165"/>
      <c r="X31" s="165"/>
      <c r="Y31" s="53"/>
      <c r="Z31" s="70">
        <f t="shared" si="8"/>
        <v>13566</v>
      </c>
      <c r="AA31" s="70"/>
      <c r="AB31" s="141">
        <v>8</v>
      </c>
      <c r="AC31" s="201" t="s">
        <v>69</v>
      </c>
      <c r="AD31" s="147"/>
      <c r="AE31" s="194">
        <f t="shared" si="9"/>
        <v>81770.262</v>
      </c>
      <c r="AF31" s="194">
        <f aca="true" t="shared" si="16" ref="AF31:AF40">C31+I31+O31+U31</f>
        <v>19261</v>
      </c>
      <c r="AG31" s="195">
        <f aca="true" t="shared" si="17" ref="AG31:AG40">D31+J31+P31+V31</f>
        <v>62509.262</v>
      </c>
      <c r="AH31" s="195">
        <f aca="true" t="shared" si="18" ref="AH31:AH40">E31+K31+Q31+W31</f>
        <v>0</v>
      </c>
      <c r="AI31" s="194">
        <f aca="true" t="shared" si="19" ref="AI31:AI40">F31+L31+R31+X31</f>
        <v>0</v>
      </c>
      <c r="AJ31" s="196" t="e">
        <f>#REF!/210</f>
        <v>#REF!</v>
      </c>
      <c r="AK31" s="197">
        <f aca="true" t="shared" si="20" ref="AK31:AK40">G31+M31+S31+Y31</f>
        <v>0</v>
      </c>
      <c r="AL31" s="194" t="e">
        <f>AE31/#REF!*100</f>
        <v>#REF!</v>
      </c>
      <c r="AM31" s="194" t="e">
        <f>AE31-#REF!</f>
        <v>#REF!</v>
      </c>
    </row>
    <row r="32" spans="1:39" s="4" customFormat="1" ht="22.5" customHeight="1">
      <c r="A32" s="35">
        <v>24</v>
      </c>
      <c r="B32" s="177" t="s">
        <v>70</v>
      </c>
      <c r="C32" s="270">
        <v>27910</v>
      </c>
      <c r="D32" s="270">
        <v>39034.4</v>
      </c>
      <c r="E32" s="287"/>
      <c r="F32" s="287"/>
      <c r="G32" s="284"/>
      <c r="H32" s="285">
        <f t="shared" si="12"/>
        <v>66944.4</v>
      </c>
      <c r="I32" s="226">
        <v>7065</v>
      </c>
      <c r="J32" s="226">
        <v>14970</v>
      </c>
      <c r="K32" s="223"/>
      <c r="L32" s="165"/>
      <c r="M32" s="53"/>
      <c r="N32" s="134">
        <f t="shared" si="6"/>
        <v>22035</v>
      </c>
      <c r="O32" s="234">
        <v>7653</v>
      </c>
      <c r="P32" s="234">
        <v>11969</v>
      </c>
      <c r="Q32" s="333"/>
      <c r="R32" s="121"/>
      <c r="S32" s="121"/>
      <c r="T32" s="132">
        <f t="shared" si="15"/>
        <v>19622</v>
      </c>
      <c r="U32" s="234">
        <v>10168</v>
      </c>
      <c r="V32" s="234">
        <v>12335.1</v>
      </c>
      <c r="W32" s="165"/>
      <c r="X32" s="165"/>
      <c r="Y32" s="53"/>
      <c r="Z32" s="70">
        <f t="shared" si="8"/>
        <v>22503.1</v>
      </c>
      <c r="AA32" s="70"/>
      <c r="AB32" s="141">
        <v>9</v>
      </c>
      <c r="AC32" s="201" t="s">
        <v>70</v>
      </c>
      <c r="AD32" s="147"/>
      <c r="AE32" s="194">
        <f t="shared" si="9"/>
        <v>131104.5</v>
      </c>
      <c r="AF32" s="194">
        <f t="shared" si="16"/>
        <v>52796</v>
      </c>
      <c r="AG32" s="195">
        <f t="shared" si="17"/>
        <v>78308.5</v>
      </c>
      <c r="AH32" s="195">
        <f t="shared" si="18"/>
        <v>0</v>
      </c>
      <c r="AI32" s="194">
        <f t="shared" si="19"/>
        <v>0</v>
      </c>
      <c r="AJ32" s="196" t="e">
        <f>#REF!/210</f>
        <v>#REF!</v>
      </c>
      <c r="AK32" s="197">
        <f t="shared" si="20"/>
        <v>0</v>
      </c>
      <c r="AL32" s="194" t="e">
        <f>AE32/#REF!*100</f>
        <v>#REF!</v>
      </c>
      <c r="AM32" s="194" t="e">
        <f>AE32-#REF!</f>
        <v>#REF!</v>
      </c>
    </row>
    <row r="33" spans="1:39" s="4" customFormat="1" ht="22.5" customHeight="1">
      <c r="A33" s="35">
        <v>25</v>
      </c>
      <c r="B33" s="177" t="s">
        <v>68</v>
      </c>
      <c r="C33" s="270">
        <v>27225</v>
      </c>
      <c r="D33" s="270">
        <v>64458.4</v>
      </c>
      <c r="E33" s="287"/>
      <c r="F33" s="287"/>
      <c r="G33" s="284"/>
      <c r="H33" s="285">
        <f t="shared" si="12"/>
        <v>91683.4</v>
      </c>
      <c r="I33" s="226">
        <v>5600</v>
      </c>
      <c r="J33" s="226">
        <v>21014.4</v>
      </c>
      <c r="K33" s="223"/>
      <c r="L33" s="165"/>
      <c r="M33" s="53"/>
      <c r="N33" s="134">
        <f t="shared" si="6"/>
        <v>26614.4</v>
      </c>
      <c r="O33" s="234">
        <v>6270</v>
      </c>
      <c r="P33" s="234">
        <f>15861.3+1723</f>
        <v>17584.3</v>
      </c>
      <c r="Q33" s="333"/>
      <c r="R33" s="121"/>
      <c r="S33" s="121"/>
      <c r="T33" s="132">
        <f t="shared" si="15"/>
        <v>23854.3</v>
      </c>
      <c r="U33" s="234">
        <v>5987.5</v>
      </c>
      <c r="V33" s="234">
        <v>19630</v>
      </c>
      <c r="W33" s="165"/>
      <c r="X33" s="165"/>
      <c r="Y33" s="53"/>
      <c r="Z33" s="70">
        <f t="shared" si="8"/>
        <v>25617.5</v>
      </c>
      <c r="AA33" s="70"/>
      <c r="AB33" s="141">
        <v>10</v>
      </c>
      <c r="AC33" s="201" t="s">
        <v>68</v>
      </c>
      <c r="AD33" s="147"/>
      <c r="AE33" s="194">
        <f t="shared" si="9"/>
        <v>167769.6</v>
      </c>
      <c r="AF33" s="194">
        <f t="shared" si="16"/>
        <v>45082.5</v>
      </c>
      <c r="AG33" s="195">
        <f t="shared" si="17"/>
        <v>122687.1</v>
      </c>
      <c r="AH33" s="195">
        <f t="shared" si="18"/>
        <v>0</v>
      </c>
      <c r="AI33" s="194">
        <f t="shared" si="19"/>
        <v>0</v>
      </c>
      <c r="AJ33" s="196" t="e">
        <f>#REF!/210</f>
        <v>#REF!</v>
      </c>
      <c r="AK33" s="197">
        <f t="shared" si="20"/>
        <v>0</v>
      </c>
      <c r="AL33" s="194" t="e">
        <f>AE33/#REF!*100</f>
        <v>#REF!</v>
      </c>
      <c r="AM33" s="194" t="e">
        <f>AE33-#REF!</f>
        <v>#REF!</v>
      </c>
    </row>
    <row r="34" spans="1:39" s="4" customFormat="1" ht="22.5" customHeight="1">
      <c r="A34" s="35">
        <v>26</v>
      </c>
      <c r="B34" s="177" t="s">
        <v>66</v>
      </c>
      <c r="C34" s="270">
        <v>16569</v>
      </c>
      <c r="D34" s="270">
        <v>30807.4</v>
      </c>
      <c r="E34" s="287"/>
      <c r="F34" s="287"/>
      <c r="G34" s="284"/>
      <c r="H34" s="285">
        <f t="shared" si="12"/>
        <v>47376.4</v>
      </c>
      <c r="I34" s="226">
        <v>5217</v>
      </c>
      <c r="J34" s="226">
        <f>16559.3+0.3</f>
        <v>16559.6</v>
      </c>
      <c r="K34" s="223"/>
      <c r="L34" s="165"/>
      <c r="M34" s="53"/>
      <c r="N34" s="134">
        <f t="shared" si="6"/>
        <v>21776.6</v>
      </c>
      <c r="O34" s="308">
        <v>6158</v>
      </c>
      <c r="P34" s="234">
        <v>11946.3</v>
      </c>
      <c r="Q34" s="333"/>
      <c r="R34" s="121"/>
      <c r="S34" s="121"/>
      <c r="T34" s="132">
        <f t="shared" si="15"/>
        <v>18104.3</v>
      </c>
      <c r="U34" s="372">
        <v>6278</v>
      </c>
      <c r="V34" s="372">
        <v>9954.3</v>
      </c>
      <c r="W34" s="165"/>
      <c r="X34" s="165"/>
      <c r="Y34" s="53"/>
      <c r="Z34" s="70">
        <f t="shared" si="8"/>
        <v>16232.3</v>
      </c>
      <c r="AA34" s="70"/>
      <c r="AB34" s="141">
        <v>11</v>
      </c>
      <c r="AC34" s="201" t="s">
        <v>66</v>
      </c>
      <c r="AD34" s="147"/>
      <c r="AE34" s="194">
        <f t="shared" si="9"/>
        <v>103489.6</v>
      </c>
      <c r="AF34" s="194">
        <f t="shared" si="16"/>
        <v>34222</v>
      </c>
      <c r="AG34" s="195">
        <f t="shared" si="17"/>
        <v>69267.6</v>
      </c>
      <c r="AH34" s="195">
        <f t="shared" si="18"/>
        <v>0</v>
      </c>
      <c r="AI34" s="194">
        <f t="shared" si="19"/>
        <v>0</v>
      </c>
      <c r="AJ34" s="196" t="e">
        <f>#REF!/210</f>
        <v>#REF!</v>
      </c>
      <c r="AK34" s="197">
        <f t="shared" si="20"/>
        <v>0</v>
      </c>
      <c r="AL34" s="194" t="e">
        <f>AE34/#REF!*100</f>
        <v>#REF!</v>
      </c>
      <c r="AM34" s="194" t="e">
        <f>AE34-#REF!</f>
        <v>#REF!</v>
      </c>
    </row>
    <row r="35" spans="1:39" s="4" customFormat="1" ht="22.5" customHeight="1">
      <c r="A35" s="35">
        <v>27</v>
      </c>
      <c r="B35" s="177" t="s">
        <v>71</v>
      </c>
      <c r="C35" s="267">
        <v>19327</v>
      </c>
      <c r="D35" s="267">
        <v>31049.2</v>
      </c>
      <c r="E35" s="287"/>
      <c r="F35" s="287"/>
      <c r="G35" s="284"/>
      <c r="H35" s="285">
        <f t="shared" si="12"/>
        <v>50376.2</v>
      </c>
      <c r="I35" s="226">
        <v>5035</v>
      </c>
      <c r="J35" s="226">
        <v>9328.5</v>
      </c>
      <c r="K35" s="223"/>
      <c r="L35" s="165"/>
      <c r="M35" s="53"/>
      <c r="N35" s="134">
        <f t="shared" si="6"/>
        <v>14363.5</v>
      </c>
      <c r="O35" s="234">
        <v>6213</v>
      </c>
      <c r="P35" s="234">
        <f>5587.5</f>
        <v>5587.5</v>
      </c>
      <c r="Q35" s="333"/>
      <c r="R35" s="121"/>
      <c r="S35" s="121"/>
      <c r="T35" s="132">
        <f t="shared" si="15"/>
        <v>11800.5</v>
      </c>
      <c r="U35" s="372">
        <v>4273</v>
      </c>
      <c r="V35" s="372">
        <v>8050</v>
      </c>
      <c r="W35" s="165"/>
      <c r="X35" s="165"/>
      <c r="Y35" s="53"/>
      <c r="Z35" s="70">
        <f t="shared" si="8"/>
        <v>12323</v>
      </c>
      <c r="AA35" s="70"/>
      <c r="AB35" s="141">
        <v>12</v>
      </c>
      <c r="AC35" s="201" t="s">
        <v>71</v>
      </c>
      <c r="AD35" s="147"/>
      <c r="AE35" s="194">
        <f t="shared" si="9"/>
        <v>88863.2</v>
      </c>
      <c r="AF35" s="194">
        <f t="shared" si="16"/>
        <v>34848</v>
      </c>
      <c r="AG35" s="195">
        <f t="shared" si="17"/>
        <v>54015.2</v>
      </c>
      <c r="AH35" s="195">
        <f t="shared" si="18"/>
        <v>0</v>
      </c>
      <c r="AI35" s="194">
        <f t="shared" si="19"/>
        <v>0</v>
      </c>
      <c r="AJ35" s="196" t="e">
        <f>#REF!/210</f>
        <v>#REF!</v>
      </c>
      <c r="AK35" s="197">
        <f t="shared" si="20"/>
        <v>0</v>
      </c>
      <c r="AL35" s="194" t="e">
        <f>AE35/#REF!*100</f>
        <v>#REF!</v>
      </c>
      <c r="AM35" s="194" t="e">
        <f>AE35-#REF!</f>
        <v>#REF!</v>
      </c>
    </row>
    <row r="36" spans="1:39" s="4" customFormat="1" ht="22.5" customHeight="1">
      <c r="A36" s="35">
        <v>28</v>
      </c>
      <c r="B36" s="177" t="s">
        <v>86</v>
      </c>
      <c r="C36" s="267">
        <v>20514.1</v>
      </c>
      <c r="D36" s="267">
        <v>2198</v>
      </c>
      <c r="E36" s="287"/>
      <c r="F36" s="287"/>
      <c r="G36" s="284"/>
      <c r="H36" s="285">
        <f t="shared" si="12"/>
        <v>22712.1</v>
      </c>
      <c r="I36" s="226">
        <v>1170</v>
      </c>
      <c r="J36" s="226">
        <v>848.5</v>
      </c>
      <c r="K36" s="223"/>
      <c r="L36" s="168"/>
      <c r="M36" s="53"/>
      <c r="N36" s="134">
        <f t="shared" si="6"/>
        <v>2018.5</v>
      </c>
      <c r="O36" s="234"/>
      <c r="P36" s="234"/>
      <c r="Q36" s="333"/>
      <c r="R36" s="121"/>
      <c r="S36" s="121"/>
      <c r="T36" s="132">
        <f t="shared" si="15"/>
        <v>0</v>
      </c>
      <c r="U36" s="374">
        <f>558+472</f>
        <v>1030</v>
      </c>
      <c r="V36" s="238"/>
      <c r="W36" s="165"/>
      <c r="X36" s="165"/>
      <c r="Y36" s="53"/>
      <c r="Z36" s="70">
        <f t="shared" si="8"/>
        <v>1030</v>
      </c>
      <c r="AA36" s="70"/>
      <c r="AB36" s="141">
        <v>13</v>
      </c>
      <c r="AC36" s="201" t="s">
        <v>86</v>
      </c>
      <c r="AD36" s="147" t="s">
        <v>346</v>
      </c>
      <c r="AE36" s="194">
        <f t="shared" si="9"/>
        <v>25760.6</v>
      </c>
      <c r="AF36" s="194">
        <f t="shared" si="16"/>
        <v>22714.1</v>
      </c>
      <c r="AG36" s="195">
        <f t="shared" si="17"/>
        <v>3046.5</v>
      </c>
      <c r="AH36" s="195">
        <f t="shared" si="18"/>
        <v>0</v>
      </c>
      <c r="AI36" s="194">
        <f t="shared" si="19"/>
        <v>0</v>
      </c>
      <c r="AJ36" s="196" t="e">
        <f>#REF!/210</f>
        <v>#REF!</v>
      </c>
      <c r="AK36" s="197">
        <f t="shared" si="20"/>
        <v>0</v>
      </c>
      <c r="AL36" s="194" t="e">
        <f>AE36/#REF!*100</f>
        <v>#REF!</v>
      </c>
      <c r="AM36" s="194" t="e">
        <f>AE36-#REF!</f>
        <v>#REF!</v>
      </c>
    </row>
    <row r="37" spans="1:39" s="4" customFormat="1" ht="22.5" customHeight="1">
      <c r="A37" s="35">
        <v>29</v>
      </c>
      <c r="B37" s="177" t="s">
        <v>87</v>
      </c>
      <c r="C37" s="267">
        <v>36089</v>
      </c>
      <c r="D37" s="267">
        <v>4254.5</v>
      </c>
      <c r="E37" s="287"/>
      <c r="F37" s="287"/>
      <c r="G37" s="284"/>
      <c r="H37" s="285">
        <f t="shared" si="12"/>
        <v>40343.5</v>
      </c>
      <c r="I37" s="226">
        <v>8609</v>
      </c>
      <c r="J37" s="226">
        <v>5211.2</v>
      </c>
      <c r="K37" s="223"/>
      <c r="L37" s="166"/>
      <c r="M37" s="80"/>
      <c r="N37" s="134">
        <f t="shared" si="6"/>
        <v>13820.2</v>
      </c>
      <c r="O37" s="234">
        <v>11300</v>
      </c>
      <c r="P37" s="234">
        <v>4422.6</v>
      </c>
      <c r="Q37" s="333"/>
      <c r="R37" s="122"/>
      <c r="S37" s="339"/>
      <c r="T37" s="132">
        <f t="shared" si="15"/>
        <v>15722.6</v>
      </c>
      <c r="U37" s="234">
        <v>14522</v>
      </c>
      <c r="V37" s="234">
        <v>3085</v>
      </c>
      <c r="W37" s="165"/>
      <c r="X37" s="165"/>
      <c r="Y37" s="74"/>
      <c r="Z37" s="70">
        <f t="shared" si="8"/>
        <v>17607</v>
      </c>
      <c r="AA37" s="70"/>
      <c r="AB37" s="141">
        <v>14</v>
      </c>
      <c r="AC37" s="201" t="s">
        <v>87</v>
      </c>
      <c r="AD37" s="147"/>
      <c r="AE37" s="194">
        <f t="shared" si="9"/>
        <v>87493.3</v>
      </c>
      <c r="AF37" s="194">
        <f t="shared" si="16"/>
        <v>70520</v>
      </c>
      <c r="AG37" s="195">
        <f t="shared" si="17"/>
        <v>16973.300000000003</v>
      </c>
      <c r="AH37" s="195">
        <f t="shared" si="18"/>
        <v>0</v>
      </c>
      <c r="AI37" s="194">
        <f t="shared" si="19"/>
        <v>0</v>
      </c>
      <c r="AJ37" s="196" t="e">
        <f>#REF!/210</f>
        <v>#REF!</v>
      </c>
      <c r="AK37" s="197">
        <f t="shared" si="20"/>
        <v>0</v>
      </c>
      <c r="AL37" s="194" t="e">
        <f>AE37/#REF!*100</f>
        <v>#REF!</v>
      </c>
      <c r="AM37" s="194" t="e">
        <f>AE37-#REF!</f>
        <v>#REF!</v>
      </c>
    </row>
    <row r="38" spans="1:39" s="4" customFormat="1" ht="22.5" customHeight="1">
      <c r="A38" s="35">
        <v>30</v>
      </c>
      <c r="B38" s="177" t="s">
        <v>88</v>
      </c>
      <c r="C38" s="267"/>
      <c r="D38" s="267">
        <v>1337.1</v>
      </c>
      <c r="E38" s="287"/>
      <c r="F38" s="287"/>
      <c r="G38" s="284"/>
      <c r="H38" s="285">
        <f t="shared" si="12"/>
        <v>1337.1</v>
      </c>
      <c r="I38" s="69"/>
      <c r="J38" s="226">
        <v>6519.5</v>
      </c>
      <c r="K38" s="165"/>
      <c r="L38" s="166"/>
      <c r="M38" s="80"/>
      <c r="N38" s="134">
        <f t="shared" si="6"/>
        <v>6519.5</v>
      </c>
      <c r="O38" s="234"/>
      <c r="P38" s="234">
        <v>6794.06</v>
      </c>
      <c r="Q38" s="333"/>
      <c r="R38" s="122"/>
      <c r="S38" s="339"/>
      <c r="T38" s="132">
        <f t="shared" si="15"/>
        <v>6794.06</v>
      </c>
      <c r="U38" s="235">
        <v>2970</v>
      </c>
      <c r="V38" s="235">
        <v>4143.64</v>
      </c>
      <c r="W38" s="165"/>
      <c r="X38" s="165"/>
      <c r="Y38" s="74"/>
      <c r="Z38" s="70">
        <f t="shared" si="8"/>
        <v>7113.64</v>
      </c>
      <c r="AA38" s="70"/>
      <c r="AB38" s="141">
        <v>15</v>
      </c>
      <c r="AC38" s="201" t="s">
        <v>88</v>
      </c>
      <c r="AD38" s="147"/>
      <c r="AE38" s="194">
        <f t="shared" si="9"/>
        <v>21764.3</v>
      </c>
      <c r="AF38" s="194">
        <f t="shared" si="16"/>
        <v>2970</v>
      </c>
      <c r="AG38" s="195">
        <f t="shared" si="17"/>
        <v>18794.3</v>
      </c>
      <c r="AH38" s="195">
        <f t="shared" si="18"/>
        <v>0</v>
      </c>
      <c r="AI38" s="194">
        <f t="shared" si="19"/>
        <v>0</v>
      </c>
      <c r="AJ38" s="196" t="e">
        <f>#REF!/210</f>
        <v>#REF!</v>
      </c>
      <c r="AK38" s="197">
        <f t="shared" si="20"/>
        <v>0</v>
      </c>
      <c r="AL38" s="194" t="e">
        <f>AE38/#REF!*100</f>
        <v>#REF!</v>
      </c>
      <c r="AM38" s="194" t="e">
        <f>AE38-#REF!</f>
        <v>#REF!</v>
      </c>
    </row>
    <row r="39" spans="1:39" s="4" customFormat="1" ht="22.5" customHeight="1">
      <c r="A39" s="35">
        <v>31</v>
      </c>
      <c r="B39" s="177" t="s">
        <v>89</v>
      </c>
      <c r="C39" s="267"/>
      <c r="D39" s="267"/>
      <c r="E39" s="287"/>
      <c r="F39" s="287"/>
      <c r="G39" s="284"/>
      <c r="H39" s="285">
        <f t="shared" si="12"/>
        <v>0</v>
      </c>
      <c r="I39" s="226">
        <v>3500</v>
      </c>
      <c r="J39" s="309"/>
      <c r="K39" s="165"/>
      <c r="L39" s="166"/>
      <c r="M39" s="53"/>
      <c r="N39" s="134">
        <f t="shared" si="6"/>
        <v>3500</v>
      </c>
      <c r="O39" s="234">
        <v>2100</v>
      </c>
      <c r="P39" s="234">
        <v>949.201</v>
      </c>
      <c r="Q39" s="333"/>
      <c r="R39" s="121"/>
      <c r="S39" s="121"/>
      <c r="T39" s="132">
        <f t="shared" si="15"/>
        <v>3049.201</v>
      </c>
      <c r="U39" s="234">
        <v>3200</v>
      </c>
      <c r="V39" s="234">
        <v>1809.7</v>
      </c>
      <c r="W39" s="165"/>
      <c r="X39" s="165"/>
      <c r="Y39" s="53"/>
      <c r="Z39" s="70">
        <f t="shared" si="8"/>
        <v>5009.7</v>
      </c>
      <c r="AA39" s="70"/>
      <c r="AB39" s="141">
        <v>16</v>
      </c>
      <c r="AC39" s="201" t="s">
        <v>89</v>
      </c>
      <c r="AD39" s="147" t="s">
        <v>346</v>
      </c>
      <c r="AE39" s="194">
        <f t="shared" si="9"/>
        <v>11558.901</v>
      </c>
      <c r="AF39" s="194">
        <f t="shared" si="16"/>
        <v>8800</v>
      </c>
      <c r="AG39" s="195">
        <f t="shared" si="17"/>
        <v>2758.901</v>
      </c>
      <c r="AH39" s="195">
        <f t="shared" si="18"/>
        <v>0</v>
      </c>
      <c r="AI39" s="194">
        <f t="shared" si="19"/>
        <v>0</v>
      </c>
      <c r="AJ39" s="196" t="e">
        <f>#REF!/210</f>
        <v>#REF!</v>
      </c>
      <c r="AK39" s="197">
        <f t="shared" si="20"/>
        <v>0</v>
      </c>
      <c r="AL39" s="194"/>
      <c r="AM39" s="194" t="e">
        <f>AE39-#REF!</f>
        <v>#REF!</v>
      </c>
    </row>
    <row r="40" spans="1:39" s="4" customFormat="1" ht="22.5" customHeight="1">
      <c r="A40" s="35">
        <v>32</v>
      </c>
      <c r="B40" s="177" t="s">
        <v>366</v>
      </c>
      <c r="C40" s="267">
        <v>7000</v>
      </c>
      <c r="D40" s="267">
        <v>745.5</v>
      </c>
      <c r="E40" s="287"/>
      <c r="F40" s="287"/>
      <c r="G40" s="284"/>
      <c r="H40" s="286">
        <f>SUM(C40:F40)</f>
        <v>7745.5</v>
      </c>
      <c r="I40" s="226">
        <v>5000</v>
      </c>
      <c r="J40" s="226">
        <v>730</v>
      </c>
      <c r="K40" s="165"/>
      <c r="L40" s="166"/>
      <c r="M40" s="53"/>
      <c r="N40" s="134">
        <f>I40+J40+K40+L40</f>
        <v>5730</v>
      </c>
      <c r="O40" s="234">
        <v>4800</v>
      </c>
      <c r="P40" s="234">
        <v>1259</v>
      </c>
      <c r="Q40" s="333"/>
      <c r="R40" s="121"/>
      <c r="S40" s="121"/>
      <c r="T40" s="132">
        <f t="shared" si="15"/>
        <v>6059</v>
      </c>
      <c r="U40" s="371"/>
      <c r="V40" s="375">
        <v>7000</v>
      </c>
      <c r="W40" s="165"/>
      <c r="X40" s="165"/>
      <c r="Y40" s="53"/>
      <c r="Z40" s="70">
        <f>U40+V40+W40+X40</f>
        <v>7000</v>
      </c>
      <c r="AA40" s="70"/>
      <c r="AB40" s="141">
        <v>16</v>
      </c>
      <c r="AC40" s="201" t="s">
        <v>89</v>
      </c>
      <c r="AD40" s="147" t="s">
        <v>346</v>
      </c>
      <c r="AE40" s="194">
        <f>AF40+AG40+AH40+AI40</f>
        <v>26534.5</v>
      </c>
      <c r="AF40" s="194">
        <f t="shared" si="16"/>
        <v>16800</v>
      </c>
      <c r="AG40" s="195">
        <f t="shared" si="17"/>
        <v>9734.5</v>
      </c>
      <c r="AH40" s="195">
        <f t="shared" si="18"/>
        <v>0</v>
      </c>
      <c r="AI40" s="194">
        <f t="shared" si="19"/>
        <v>0</v>
      </c>
      <c r="AJ40" s="196" t="e">
        <f>#REF!/210</f>
        <v>#REF!</v>
      </c>
      <c r="AK40" s="197">
        <f t="shared" si="20"/>
        <v>0</v>
      </c>
      <c r="AL40" s="194"/>
      <c r="AM40" s="194" t="e">
        <f>AE40-#REF!</f>
        <v>#REF!</v>
      </c>
    </row>
    <row r="41" spans="1:39" s="4" customFormat="1" ht="22.5" customHeight="1">
      <c r="A41" s="35"/>
      <c r="B41" s="177"/>
      <c r="C41" s="322"/>
      <c r="D41" s="323"/>
      <c r="E41" s="287"/>
      <c r="F41" s="287"/>
      <c r="G41" s="284"/>
      <c r="H41" s="286"/>
      <c r="I41" s="69"/>
      <c r="J41" s="309"/>
      <c r="K41" s="165"/>
      <c r="L41" s="166"/>
      <c r="M41" s="53"/>
      <c r="N41" s="134"/>
      <c r="O41" s="310"/>
      <c r="P41" s="310"/>
      <c r="Q41" s="333"/>
      <c r="R41" s="121"/>
      <c r="S41" s="121"/>
      <c r="T41" s="132"/>
      <c r="U41" s="234"/>
      <c r="V41" s="234"/>
      <c r="W41" s="165"/>
      <c r="X41" s="165"/>
      <c r="Y41" s="53"/>
      <c r="Z41" s="70"/>
      <c r="AA41" s="70"/>
      <c r="AB41" s="141"/>
      <c r="AC41" s="201"/>
      <c r="AD41" s="264"/>
      <c r="AE41" s="306">
        <f>SUM(AE31:AE40)</f>
        <v>746108.7629999999</v>
      </c>
      <c r="AF41" s="306">
        <f aca="true" t="shared" si="21" ref="AF41:AL41">SUM(AF31:AF40)</f>
        <v>308013.6</v>
      </c>
      <c r="AG41" s="306">
        <f t="shared" si="21"/>
        <v>438095.16299999994</v>
      </c>
      <c r="AH41" s="306">
        <f t="shared" si="21"/>
        <v>0</v>
      </c>
      <c r="AI41" s="306">
        <f t="shared" si="21"/>
        <v>0</v>
      </c>
      <c r="AJ41" s="306" t="e">
        <f t="shared" si="21"/>
        <v>#REF!</v>
      </c>
      <c r="AK41" s="306">
        <f t="shared" si="21"/>
        <v>0</v>
      </c>
      <c r="AL41" s="306" t="e">
        <f t="shared" si="21"/>
        <v>#REF!</v>
      </c>
      <c r="AM41" s="194" t="e">
        <f>AE41-#REF!</f>
        <v>#REF!</v>
      </c>
    </row>
    <row r="42" spans="1:39" s="4" customFormat="1" ht="35.25" customHeight="1">
      <c r="A42" s="35"/>
      <c r="B42" s="177"/>
      <c r="C42" s="279"/>
      <c r="D42" s="279"/>
      <c r="E42" s="287"/>
      <c r="F42" s="287"/>
      <c r="G42" s="284"/>
      <c r="H42" s="286"/>
      <c r="I42" s="80"/>
      <c r="J42" s="80"/>
      <c r="K42" s="165"/>
      <c r="L42" s="166"/>
      <c r="M42" s="53"/>
      <c r="N42" s="134"/>
      <c r="O42" s="329"/>
      <c r="P42" s="329"/>
      <c r="Q42" s="333"/>
      <c r="R42" s="121"/>
      <c r="S42" s="121"/>
      <c r="T42" s="132"/>
      <c r="U42" s="45"/>
      <c r="V42" s="45"/>
      <c r="W42" s="165"/>
      <c r="X42" s="165"/>
      <c r="Y42" s="53"/>
      <c r="Z42" s="70"/>
      <c r="AA42" s="70"/>
      <c r="AB42" s="70"/>
      <c r="AC42" s="201"/>
      <c r="AD42" s="262"/>
      <c r="AE42" s="378" t="s">
        <v>332</v>
      </c>
      <c r="AF42" s="379"/>
      <c r="AG42" s="379"/>
      <c r="AH42" s="379"/>
      <c r="AI42" s="380"/>
      <c r="AJ42" s="196"/>
      <c r="AK42" s="197"/>
      <c r="AL42" s="194"/>
      <c r="AM42" s="194"/>
    </row>
    <row r="43" spans="1:39" s="4" customFormat="1" ht="22.5" customHeight="1">
      <c r="A43" s="35"/>
      <c r="B43" s="177"/>
      <c r="C43" s="279"/>
      <c r="D43" s="279"/>
      <c r="E43" s="287"/>
      <c r="F43" s="287"/>
      <c r="G43" s="284"/>
      <c r="H43" s="286"/>
      <c r="I43" s="293"/>
      <c r="J43" s="293"/>
      <c r="K43" s="293"/>
      <c r="L43" s="166"/>
      <c r="M43" s="53"/>
      <c r="N43" s="134"/>
      <c r="O43" s="329"/>
      <c r="P43" s="329"/>
      <c r="Q43" s="333"/>
      <c r="R43" s="121"/>
      <c r="S43" s="121"/>
      <c r="T43" s="132"/>
      <c r="U43" s="45"/>
      <c r="V43" s="45"/>
      <c r="W43" s="165"/>
      <c r="X43" s="165"/>
      <c r="Y43" s="53"/>
      <c r="Z43" s="70"/>
      <c r="AA43" s="70"/>
      <c r="AB43" s="70"/>
      <c r="AC43" s="201"/>
      <c r="AD43" s="192"/>
      <c r="AE43" s="68" t="s">
        <v>20</v>
      </c>
      <c r="AF43" s="142" t="s">
        <v>16</v>
      </c>
      <c r="AG43" s="142" t="s">
        <v>17</v>
      </c>
      <c r="AH43" s="142" t="s">
        <v>18</v>
      </c>
      <c r="AI43" s="142" t="s">
        <v>19</v>
      </c>
      <c r="AJ43" s="196"/>
      <c r="AK43" s="197"/>
      <c r="AL43" s="194"/>
      <c r="AM43" s="194"/>
    </row>
    <row r="44" spans="1:39" s="4" customFormat="1" ht="22.5" customHeight="1">
      <c r="A44" s="35">
        <v>33</v>
      </c>
      <c r="B44" s="175" t="s">
        <v>4</v>
      </c>
      <c r="C44" s="271">
        <v>4644</v>
      </c>
      <c r="D44" s="271">
        <v>4335.8</v>
      </c>
      <c r="E44" s="271">
        <v>16622.3</v>
      </c>
      <c r="F44" s="271"/>
      <c r="G44" s="284"/>
      <c r="H44" s="285">
        <f aca="true" t="shared" si="22" ref="H44:H58">C44+D44+E44+F44</f>
        <v>25602.1</v>
      </c>
      <c r="I44" s="226">
        <v>2201</v>
      </c>
      <c r="J44" s="226">
        <v>1430.4</v>
      </c>
      <c r="K44" s="226">
        <v>6658.05537</v>
      </c>
      <c r="L44" s="166"/>
      <c r="M44" s="80"/>
      <c r="N44" s="134">
        <f t="shared" si="6"/>
        <v>10289.45537</v>
      </c>
      <c r="O44" s="231">
        <v>2010.2</v>
      </c>
      <c r="P44" s="231">
        <v>1370.8</v>
      </c>
      <c r="Q44" s="231">
        <v>9811.31742</v>
      </c>
      <c r="R44" s="339"/>
      <c r="S44" s="339"/>
      <c r="T44" s="132">
        <f aca="true" t="shared" si="23" ref="T44:T58">O44+P44+Q44+R44</f>
        <v>13192.31742</v>
      </c>
      <c r="U44" s="372">
        <v>2188</v>
      </c>
      <c r="V44" s="372">
        <v>950</v>
      </c>
      <c r="W44" s="372">
        <v>11869.88002</v>
      </c>
      <c r="X44" s="168"/>
      <c r="Y44" s="74"/>
      <c r="Z44" s="70">
        <f t="shared" si="8"/>
        <v>15007.88002</v>
      </c>
      <c r="AA44" s="70"/>
      <c r="AB44" s="141">
        <v>1</v>
      </c>
      <c r="AC44" s="191" t="s">
        <v>4</v>
      </c>
      <c r="AD44" s="147"/>
      <c r="AE44" s="194">
        <f t="shared" si="9"/>
        <v>64091.75280999999</v>
      </c>
      <c r="AF44" s="194">
        <f aca="true" t="shared" si="24" ref="AF44:AF58">C44+I44+O44+U44</f>
        <v>11043.2</v>
      </c>
      <c r="AG44" s="195">
        <f aca="true" t="shared" si="25" ref="AG44:AG58">D44+J44+P44+V44</f>
        <v>8087.000000000001</v>
      </c>
      <c r="AH44" s="195">
        <f aca="true" t="shared" si="26" ref="AH44:AH58">E44+K44+Q44+W44</f>
        <v>44961.552809999994</v>
      </c>
      <c r="AI44" s="194">
        <f aca="true" t="shared" si="27" ref="AI44:AI58">F44+L44+R44+X44</f>
        <v>0</v>
      </c>
      <c r="AJ44" s="196" t="e">
        <f>#REF!/210</f>
        <v>#REF!</v>
      </c>
      <c r="AK44" s="197">
        <f aca="true" t="shared" si="28" ref="AK44:AK58">G44+M44+S44+Y44</f>
        <v>0</v>
      </c>
      <c r="AL44" s="194" t="e">
        <f>AE44/#REF!*100</f>
        <v>#REF!</v>
      </c>
      <c r="AM44" s="194" t="e">
        <f>AE44-#REF!</f>
        <v>#REF!</v>
      </c>
    </row>
    <row r="45" spans="1:39" s="4" customFormat="1" ht="22.5" customHeight="1">
      <c r="A45" s="35">
        <v>34</v>
      </c>
      <c r="B45" s="176" t="s">
        <v>24</v>
      </c>
      <c r="C45" s="275">
        <v>7131</v>
      </c>
      <c r="D45" s="275">
        <v>4337.7</v>
      </c>
      <c r="E45" s="287"/>
      <c r="F45" s="287"/>
      <c r="G45" s="284"/>
      <c r="H45" s="285">
        <f t="shared" si="22"/>
        <v>11468.7</v>
      </c>
      <c r="I45" s="226">
        <v>1880</v>
      </c>
      <c r="J45" s="226">
        <v>1201.4</v>
      </c>
      <c r="K45" s="228"/>
      <c r="L45" s="166"/>
      <c r="M45" s="124"/>
      <c r="N45" s="134">
        <f t="shared" si="6"/>
        <v>3081.4</v>
      </c>
      <c r="O45" s="231">
        <v>2000</v>
      </c>
      <c r="P45" s="231">
        <v>1434.6</v>
      </c>
      <c r="Q45" s="231"/>
      <c r="R45" s="328"/>
      <c r="S45" s="341"/>
      <c r="T45" s="132">
        <f t="shared" si="23"/>
        <v>3434.6</v>
      </c>
      <c r="U45" s="372">
        <v>4500</v>
      </c>
      <c r="V45" s="372">
        <v>2351.8</v>
      </c>
      <c r="W45" s="372"/>
      <c r="X45" s="166"/>
      <c r="Y45" s="64"/>
      <c r="Z45" s="70">
        <f t="shared" si="8"/>
        <v>6851.8</v>
      </c>
      <c r="AA45" s="70"/>
      <c r="AB45" s="141">
        <v>2</v>
      </c>
      <c r="AC45" s="200" t="s">
        <v>24</v>
      </c>
      <c r="AD45" s="147"/>
      <c r="AE45" s="194">
        <f t="shared" si="9"/>
        <v>24836.5</v>
      </c>
      <c r="AF45" s="194">
        <f t="shared" si="24"/>
        <v>15511</v>
      </c>
      <c r="AG45" s="195">
        <f t="shared" si="25"/>
        <v>9325.5</v>
      </c>
      <c r="AH45" s="195">
        <f t="shared" si="26"/>
        <v>0</v>
      </c>
      <c r="AI45" s="194">
        <f t="shared" si="27"/>
        <v>0</v>
      </c>
      <c r="AJ45" s="196" t="e">
        <f>#REF!/210</f>
        <v>#REF!</v>
      </c>
      <c r="AK45" s="197">
        <f t="shared" si="28"/>
        <v>0</v>
      </c>
      <c r="AL45" s="194" t="e">
        <f>AE45/#REF!*100</f>
        <v>#REF!</v>
      </c>
      <c r="AM45" s="194" t="e">
        <f>AE45-#REF!</f>
        <v>#REF!</v>
      </c>
    </row>
    <row r="46" spans="1:39" s="4" customFormat="1" ht="22.5" customHeight="1">
      <c r="A46" s="35">
        <v>35</v>
      </c>
      <c r="B46" s="126" t="s">
        <v>31</v>
      </c>
      <c r="C46" s="273">
        <v>1763</v>
      </c>
      <c r="D46" s="270">
        <v>825</v>
      </c>
      <c r="E46" s="287"/>
      <c r="F46" s="287"/>
      <c r="G46" s="284"/>
      <c r="H46" s="285">
        <f t="shared" si="22"/>
        <v>2588</v>
      </c>
      <c r="I46" s="226"/>
      <c r="J46" s="226"/>
      <c r="K46" s="166"/>
      <c r="L46" s="166"/>
      <c r="M46" s="110"/>
      <c r="N46" s="134">
        <f t="shared" si="6"/>
        <v>0</v>
      </c>
      <c r="O46" s="241"/>
      <c r="P46" s="241"/>
      <c r="Q46" s="325"/>
      <c r="R46" s="325"/>
      <c r="S46" s="325"/>
      <c r="T46" s="132">
        <f t="shared" si="23"/>
        <v>0</v>
      </c>
      <c r="U46" s="228"/>
      <c r="V46" s="228"/>
      <c r="W46" s="166"/>
      <c r="X46" s="166"/>
      <c r="Y46" s="110"/>
      <c r="Z46" s="70">
        <f t="shared" si="8"/>
        <v>0</v>
      </c>
      <c r="AA46" s="70"/>
      <c r="AB46" s="141">
        <v>3</v>
      </c>
      <c r="AC46" s="189" t="s">
        <v>278</v>
      </c>
      <c r="AD46" s="147"/>
      <c r="AE46" s="194">
        <f t="shared" si="9"/>
        <v>2588</v>
      </c>
      <c r="AF46" s="194">
        <f t="shared" si="24"/>
        <v>1763</v>
      </c>
      <c r="AG46" s="195">
        <f t="shared" si="25"/>
        <v>825</v>
      </c>
      <c r="AH46" s="195">
        <f t="shared" si="26"/>
        <v>0</v>
      </c>
      <c r="AI46" s="194">
        <f t="shared" si="27"/>
        <v>0</v>
      </c>
      <c r="AJ46" s="196" t="e">
        <f>#REF!/210</f>
        <v>#REF!</v>
      </c>
      <c r="AK46" s="197">
        <f t="shared" si="28"/>
        <v>0</v>
      </c>
      <c r="AL46" s="194" t="e">
        <f>AE46/#REF!*100</f>
        <v>#REF!</v>
      </c>
      <c r="AM46" s="194" t="e">
        <f>AE46-#REF!</f>
        <v>#REF!</v>
      </c>
    </row>
    <row r="47" spans="1:39" s="4" customFormat="1" ht="22.5" customHeight="1">
      <c r="A47" s="35">
        <v>36</v>
      </c>
      <c r="B47" s="125" t="s">
        <v>75</v>
      </c>
      <c r="C47" s="274"/>
      <c r="D47" s="267">
        <v>355.1</v>
      </c>
      <c r="E47" s="287"/>
      <c r="F47" s="287"/>
      <c r="G47" s="284"/>
      <c r="H47" s="285">
        <f t="shared" si="22"/>
        <v>355.1</v>
      </c>
      <c r="I47" s="296"/>
      <c r="J47" s="296"/>
      <c r="K47" s="166"/>
      <c r="L47" s="166"/>
      <c r="M47" s="110"/>
      <c r="N47" s="134">
        <f t="shared" si="6"/>
        <v>0</v>
      </c>
      <c r="O47" s="331"/>
      <c r="P47" s="331"/>
      <c r="Q47" s="325"/>
      <c r="R47" s="325"/>
      <c r="S47" s="121"/>
      <c r="T47" s="132">
        <f t="shared" si="23"/>
        <v>0</v>
      </c>
      <c r="U47" s="232"/>
      <c r="V47" s="232"/>
      <c r="W47" s="166"/>
      <c r="X47" s="166"/>
      <c r="Y47" s="110"/>
      <c r="Z47" s="70">
        <f t="shared" si="8"/>
        <v>0</v>
      </c>
      <c r="AA47" s="70"/>
      <c r="AB47" s="141">
        <v>4</v>
      </c>
      <c r="AC47" s="203" t="s">
        <v>75</v>
      </c>
      <c r="AD47" s="147"/>
      <c r="AE47" s="194">
        <f t="shared" si="9"/>
        <v>355.1</v>
      </c>
      <c r="AF47" s="194">
        <f t="shared" si="24"/>
        <v>0</v>
      </c>
      <c r="AG47" s="195">
        <f t="shared" si="25"/>
        <v>355.1</v>
      </c>
      <c r="AH47" s="195">
        <f t="shared" si="26"/>
        <v>0</v>
      </c>
      <c r="AI47" s="194">
        <f t="shared" si="27"/>
        <v>0</v>
      </c>
      <c r="AJ47" s="196" t="e">
        <f>#REF!/210</f>
        <v>#REF!</v>
      </c>
      <c r="AK47" s="197">
        <f t="shared" si="28"/>
        <v>0</v>
      </c>
      <c r="AL47" s="194" t="e">
        <f>AE47/#REF!*100</f>
        <v>#REF!</v>
      </c>
      <c r="AM47" s="194" t="e">
        <f>AE47-#REF!</f>
        <v>#REF!</v>
      </c>
    </row>
    <row r="48" spans="1:39" s="4" customFormat="1" ht="22.5" customHeight="1">
      <c r="A48" s="35">
        <v>37</v>
      </c>
      <c r="B48" s="51" t="s">
        <v>100</v>
      </c>
      <c r="C48" s="274">
        <v>700</v>
      </c>
      <c r="D48" s="267">
        <v>6445</v>
      </c>
      <c r="E48" s="287"/>
      <c r="F48" s="287"/>
      <c r="G48" s="284"/>
      <c r="H48" s="285">
        <f t="shared" si="22"/>
        <v>7145</v>
      </c>
      <c r="I48" s="226">
        <v>760</v>
      </c>
      <c r="J48" s="226">
        <f>2200+189.95</f>
        <v>2389.95</v>
      </c>
      <c r="K48" s="166"/>
      <c r="L48" s="166"/>
      <c r="M48" s="53"/>
      <c r="N48" s="134">
        <f t="shared" si="6"/>
        <v>3149.95</v>
      </c>
      <c r="O48" s="231">
        <f>950+145</f>
        <v>1095</v>
      </c>
      <c r="P48" s="231">
        <f>3858.1+156.6</f>
        <v>4014.7</v>
      </c>
      <c r="Q48" s="328"/>
      <c r="R48" s="121"/>
      <c r="S48" s="121"/>
      <c r="T48" s="132">
        <f t="shared" si="23"/>
        <v>5109.7</v>
      </c>
      <c r="U48" s="231">
        <v>1040</v>
      </c>
      <c r="V48" s="231">
        <v>4970</v>
      </c>
      <c r="W48" s="166"/>
      <c r="X48" s="166"/>
      <c r="Y48" s="53"/>
      <c r="Z48" s="70">
        <f t="shared" si="8"/>
        <v>6010</v>
      </c>
      <c r="AA48" s="70"/>
      <c r="AB48" s="141">
        <v>5</v>
      </c>
      <c r="AC48" s="202" t="s">
        <v>277</v>
      </c>
      <c r="AD48" s="147"/>
      <c r="AE48" s="194">
        <f t="shared" si="9"/>
        <v>21414.65</v>
      </c>
      <c r="AF48" s="194">
        <f t="shared" si="24"/>
        <v>3595</v>
      </c>
      <c r="AG48" s="195">
        <f t="shared" si="25"/>
        <v>17819.65</v>
      </c>
      <c r="AH48" s="195">
        <f t="shared" si="26"/>
        <v>0</v>
      </c>
      <c r="AI48" s="194">
        <f t="shared" si="27"/>
        <v>0</v>
      </c>
      <c r="AJ48" s="196" t="e">
        <f>#REF!/210</f>
        <v>#REF!</v>
      </c>
      <c r="AK48" s="197">
        <f t="shared" si="28"/>
        <v>0</v>
      </c>
      <c r="AL48" s="194" t="e">
        <f>AE48/#REF!*100</f>
        <v>#REF!</v>
      </c>
      <c r="AM48" s="194" t="e">
        <f>AE48-#REF!</f>
        <v>#REF!</v>
      </c>
    </row>
    <row r="49" spans="1:39" s="4" customFormat="1" ht="22.5" customHeight="1">
      <c r="A49" s="35">
        <v>38</v>
      </c>
      <c r="B49" s="51" t="s">
        <v>111</v>
      </c>
      <c r="C49" s="319"/>
      <c r="D49" s="320"/>
      <c r="E49" s="287"/>
      <c r="F49" s="287"/>
      <c r="G49" s="284"/>
      <c r="H49" s="285">
        <f t="shared" si="22"/>
        <v>0</v>
      </c>
      <c r="I49" s="295"/>
      <c r="J49" s="294"/>
      <c r="K49" s="166"/>
      <c r="L49" s="166"/>
      <c r="M49" s="111"/>
      <c r="N49" s="134">
        <f t="shared" si="6"/>
        <v>0</v>
      </c>
      <c r="O49" s="307"/>
      <c r="P49" s="307"/>
      <c r="Q49" s="122"/>
      <c r="R49" s="122"/>
      <c r="S49" s="122"/>
      <c r="T49" s="132">
        <f t="shared" si="23"/>
        <v>0</v>
      </c>
      <c r="U49" s="85"/>
      <c r="V49" s="85"/>
      <c r="W49" s="166"/>
      <c r="X49" s="166"/>
      <c r="Y49" s="64"/>
      <c r="Z49" s="70">
        <f t="shared" si="8"/>
        <v>0</v>
      </c>
      <c r="AA49" s="70"/>
      <c r="AB49" s="141">
        <v>6</v>
      </c>
      <c r="AC49" s="202" t="s">
        <v>279</v>
      </c>
      <c r="AD49" s="147"/>
      <c r="AE49" s="194">
        <f t="shared" si="9"/>
        <v>0</v>
      </c>
      <c r="AF49" s="194">
        <f t="shared" si="24"/>
        <v>0</v>
      </c>
      <c r="AG49" s="195">
        <f t="shared" si="25"/>
        <v>0</v>
      </c>
      <c r="AH49" s="195">
        <f t="shared" si="26"/>
        <v>0</v>
      </c>
      <c r="AI49" s="194">
        <f t="shared" si="27"/>
        <v>0</v>
      </c>
      <c r="AJ49" s="196" t="e">
        <f>#REF!/210</f>
        <v>#REF!</v>
      </c>
      <c r="AK49" s="197">
        <f t="shared" si="28"/>
        <v>0</v>
      </c>
      <c r="AL49" s="194" t="e">
        <f>AE49/#REF!*100</f>
        <v>#REF!</v>
      </c>
      <c r="AM49" s="194" t="e">
        <f>AE49-#REF!</f>
        <v>#REF!</v>
      </c>
    </row>
    <row r="50" spans="1:39" s="4" customFormat="1" ht="22.5" customHeight="1">
      <c r="A50" s="35">
        <v>39</v>
      </c>
      <c r="B50" s="51" t="s">
        <v>182</v>
      </c>
      <c r="C50" s="267">
        <v>473</v>
      </c>
      <c r="D50" s="267">
        <v>3670.5</v>
      </c>
      <c r="E50" s="287"/>
      <c r="F50" s="287"/>
      <c r="G50" s="284"/>
      <c r="H50" s="285">
        <f t="shared" si="22"/>
        <v>4143.5</v>
      </c>
      <c r="I50" s="226"/>
      <c r="J50" s="226"/>
      <c r="K50" s="166"/>
      <c r="L50" s="166"/>
      <c r="M50" s="111"/>
      <c r="N50" s="134">
        <f t="shared" si="6"/>
        <v>0</v>
      </c>
      <c r="O50" s="241"/>
      <c r="P50" s="241"/>
      <c r="Q50" s="122"/>
      <c r="R50" s="122"/>
      <c r="S50" s="122"/>
      <c r="T50" s="132">
        <f t="shared" si="23"/>
        <v>0</v>
      </c>
      <c r="U50" s="231"/>
      <c r="V50" s="231"/>
      <c r="W50" s="166"/>
      <c r="X50" s="166"/>
      <c r="Y50" s="64"/>
      <c r="Z50" s="70">
        <f t="shared" si="8"/>
        <v>0</v>
      </c>
      <c r="AA50" s="70">
        <v>4193.839</v>
      </c>
      <c r="AB50" s="141">
        <v>7</v>
      </c>
      <c r="AC50" s="202" t="s">
        <v>280</v>
      </c>
      <c r="AD50" s="147"/>
      <c r="AE50" s="194">
        <f t="shared" si="9"/>
        <v>4143.5</v>
      </c>
      <c r="AF50" s="194">
        <f t="shared" si="24"/>
        <v>473</v>
      </c>
      <c r="AG50" s="195">
        <f t="shared" si="25"/>
        <v>3670.5</v>
      </c>
      <c r="AH50" s="195">
        <f t="shared" si="26"/>
        <v>0</v>
      </c>
      <c r="AI50" s="194">
        <f t="shared" si="27"/>
        <v>0</v>
      </c>
      <c r="AJ50" s="196" t="e">
        <f>#REF!/210</f>
        <v>#REF!</v>
      </c>
      <c r="AK50" s="197">
        <f t="shared" si="28"/>
        <v>0</v>
      </c>
      <c r="AL50" s="194" t="e">
        <f>AE50/#REF!*100</f>
        <v>#REF!</v>
      </c>
      <c r="AM50" s="194" t="e">
        <f>AE50-#REF!</f>
        <v>#REF!</v>
      </c>
    </row>
    <row r="51" spans="1:39" s="4" customFormat="1" ht="22.5" customHeight="1">
      <c r="A51" s="35">
        <v>40</v>
      </c>
      <c r="B51" s="51" t="s">
        <v>128</v>
      </c>
      <c r="C51" s="267">
        <v>1588.3</v>
      </c>
      <c r="D51" s="267"/>
      <c r="E51" s="287"/>
      <c r="F51" s="287"/>
      <c r="G51" s="284"/>
      <c r="H51" s="285">
        <f t="shared" si="22"/>
        <v>1588.3</v>
      </c>
      <c r="I51" s="296"/>
      <c r="J51" s="294"/>
      <c r="K51" s="166"/>
      <c r="L51" s="166"/>
      <c r="M51" s="111"/>
      <c r="N51" s="134">
        <f t="shared" si="6"/>
        <v>0</v>
      </c>
      <c r="O51" s="241"/>
      <c r="P51" s="342"/>
      <c r="Q51" s="122"/>
      <c r="R51" s="122"/>
      <c r="S51" s="122"/>
      <c r="T51" s="132">
        <f t="shared" si="23"/>
        <v>0</v>
      </c>
      <c r="U51" s="235"/>
      <c r="V51" s="85"/>
      <c r="W51" s="166"/>
      <c r="X51" s="166"/>
      <c r="Y51" s="64"/>
      <c r="Z51" s="70">
        <f t="shared" si="8"/>
        <v>0</v>
      </c>
      <c r="AA51" s="70"/>
      <c r="AB51" s="141">
        <v>8</v>
      </c>
      <c r="AC51" s="202" t="s">
        <v>323</v>
      </c>
      <c r="AD51" s="147"/>
      <c r="AE51" s="194">
        <f t="shared" si="9"/>
        <v>1588.3</v>
      </c>
      <c r="AF51" s="194">
        <f t="shared" si="24"/>
        <v>1588.3</v>
      </c>
      <c r="AG51" s="195">
        <f t="shared" si="25"/>
        <v>0</v>
      </c>
      <c r="AH51" s="195">
        <f t="shared" si="26"/>
        <v>0</v>
      </c>
      <c r="AI51" s="194">
        <f t="shared" si="27"/>
        <v>0</v>
      </c>
      <c r="AJ51" s="196" t="e">
        <f>#REF!/210</f>
        <v>#REF!</v>
      </c>
      <c r="AK51" s="197">
        <f t="shared" si="28"/>
        <v>0</v>
      </c>
      <c r="AL51" s="194" t="e">
        <f>AE51/#REF!*100</f>
        <v>#REF!</v>
      </c>
      <c r="AM51" s="194" t="e">
        <f>AE51-#REF!</f>
        <v>#REF!</v>
      </c>
    </row>
    <row r="52" spans="1:39" s="4" customFormat="1" ht="22.5" customHeight="1">
      <c r="A52" s="35">
        <v>41</v>
      </c>
      <c r="B52" s="51" t="s">
        <v>129</v>
      </c>
      <c r="C52" s="267"/>
      <c r="D52" s="267">
        <v>1908.6</v>
      </c>
      <c r="E52" s="287"/>
      <c r="F52" s="287"/>
      <c r="G52" s="284"/>
      <c r="H52" s="285">
        <f t="shared" si="22"/>
        <v>1908.6</v>
      </c>
      <c r="I52" s="296"/>
      <c r="J52" s="226"/>
      <c r="K52" s="166"/>
      <c r="L52" s="166"/>
      <c r="M52" s="111"/>
      <c r="N52" s="134">
        <f t="shared" si="6"/>
        <v>0</v>
      </c>
      <c r="O52" s="343"/>
      <c r="P52" s="241"/>
      <c r="Q52" s="122"/>
      <c r="R52" s="122"/>
      <c r="S52" s="122"/>
      <c r="T52" s="132">
        <f t="shared" si="23"/>
        <v>0</v>
      </c>
      <c r="U52" s="85"/>
      <c r="V52" s="231"/>
      <c r="W52" s="166"/>
      <c r="X52" s="166"/>
      <c r="Y52" s="64"/>
      <c r="Z52" s="70">
        <f t="shared" si="8"/>
        <v>0</v>
      </c>
      <c r="AA52" s="70"/>
      <c r="AB52" s="141">
        <v>9</v>
      </c>
      <c r="AC52" s="202" t="s">
        <v>324</v>
      </c>
      <c r="AD52" s="147" t="s">
        <v>346</v>
      </c>
      <c r="AE52" s="194">
        <f t="shared" si="9"/>
        <v>1908.6</v>
      </c>
      <c r="AF52" s="194">
        <f t="shared" si="24"/>
        <v>0</v>
      </c>
      <c r="AG52" s="195">
        <f t="shared" si="25"/>
        <v>1908.6</v>
      </c>
      <c r="AH52" s="195">
        <f t="shared" si="26"/>
        <v>0</v>
      </c>
      <c r="AI52" s="194">
        <f t="shared" si="27"/>
        <v>0</v>
      </c>
      <c r="AJ52" s="196" t="e">
        <f>#REF!/210</f>
        <v>#REF!</v>
      </c>
      <c r="AK52" s="197">
        <f t="shared" si="28"/>
        <v>0</v>
      </c>
      <c r="AL52" s="194" t="e">
        <f>AE52/#REF!*100</f>
        <v>#REF!</v>
      </c>
      <c r="AM52" s="194" t="e">
        <f>AE52-#REF!</f>
        <v>#REF!</v>
      </c>
    </row>
    <row r="53" spans="1:39" s="4" customFormat="1" ht="22.5" customHeight="1">
      <c r="A53" s="35">
        <v>42</v>
      </c>
      <c r="B53" s="51" t="s">
        <v>130</v>
      </c>
      <c r="C53" s="319"/>
      <c r="D53" s="320"/>
      <c r="E53" s="287"/>
      <c r="F53" s="287"/>
      <c r="G53" s="284"/>
      <c r="H53" s="285">
        <f t="shared" si="22"/>
        <v>0</v>
      </c>
      <c r="I53" s="300"/>
      <c r="J53" s="300"/>
      <c r="K53" s="166"/>
      <c r="L53" s="166"/>
      <c r="M53" s="111"/>
      <c r="N53" s="134">
        <f t="shared" si="6"/>
        <v>0</v>
      </c>
      <c r="O53" s="241"/>
      <c r="P53" s="342"/>
      <c r="Q53" s="122"/>
      <c r="R53" s="122"/>
      <c r="S53" s="122"/>
      <c r="T53" s="132">
        <f t="shared" si="23"/>
        <v>0</v>
      </c>
      <c r="U53" s="162"/>
      <c r="V53" s="85"/>
      <c r="W53" s="166"/>
      <c r="X53" s="166"/>
      <c r="Y53" s="64"/>
      <c r="Z53" s="70">
        <f t="shared" si="8"/>
        <v>0</v>
      </c>
      <c r="AA53" s="70"/>
      <c r="AB53" s="141">
        <v>10</v>
      </c>
      <c r="AC53" s="202" t="s">
        <v>322</v>
      </c>
      <c r="AD53" s="147"/>
      <c r="AE53" s="194">
        <f t="shared" si="9"/>
        <v>0</v>
      </c>
      <c r="AF53" s="194">
        <f t="shared" si="24"/>
        <v>0</v>
      </c>
      <c r="AG53" s="195">
        <f t="shared" si="25"/>
        <v>0</v>
      </c>
      <c r="AH53" s="195">
        <f t="shared" si="26"/>
        <v>0</v>
      </c>
      <c r="AI53" s="194">
        <f t="shared" si="27"/>
        <v>0</v>
      </c>
      <c r="AJ53" s="196" t="e">
        <f>#REF!/210</f>
        <v>#REF!</v>
      </c>
      <c r="AK53" s="197">
        <f t="shared" si="28"/>
        <v>0</v>
      </c>
      <c r="AL53" s="194" t="e">
        <f>AE53/#REF!*100</f>
        <v>#REF!</v>
      </c>
      <c r="AM53" s="194" t="e">
        <f>AE53-#REF!</f>
        <v>#REF!</v>
      </c>
    </row>
    <row r="54" spans="1:39" s="4" customFormat="1" ht="22.5" customHeight="1">
      <c r="A54" s="35">
        <v>43</v>
      </c>
      <c r="B54" s="51" t="s">
        <v>217</v>
      </c>
      <c r="C54" s="319"/>
      <c r="D54" s="320"/>
      <c r="E54" s="287"/>
      <c r="F54" s="287"/>
      <c r="G54" s="284"/>
      <c r="H54" s="285">
        <f t="shared" si="22"/>
        <v>0</v>
      </c>
      <c r="I54" s="301"/>
      <c r="J54" s="302"/>
      <c r="K54" s="166"/>
      <c r="L54" s="166"/>
      <c r="M54" s="111"/>
      <c r="N54" s="134">
        <f t="shared" si="6"/>
        <v>0</v>
      </c>
      <c r="O54" s="336"/>
      <c r="P54" s="336"/>
      <c r="Q54" s="122"/>
      <c r="R54" s="122"/>
      <c r="S54" s="122"/>
      <c r="T54" s="132">
        <f t="shared" si="23"/>
        <v>0</v>
      </c>
      <c r="U54" s="64"/>
      <c r="V54" s="64"/>
      <c r="W54" s="166"/>
      <c r="X54" s="166"/>
      <c r="Y54" s="64"/>
      <c r="Z54" s="70">
        <f t="shared" si="8"/>
        <v>0</v>
      </c>
      <c r="AA54" s="70"/>
      <c r="AB54" s="141">
        <v>11</v>
      </c>
      <c r="AC54" s="202" t="s">
        <v>325</v>
      </c>
      <c r="AD54" s="147" t="s">
        <v>346</v>
      </c>
      <c r="AE54" s="194">
        <f t="shared" si="9"/>
        <v>0</v>
      </c>
      <c r="AF54" s="194">
        <f t="shared" si="24"/>
        <v>0</v>
      </c>
      <c r="AG54" s="195">
        <f t="shared" si="25"/>
        <v>0</v>
      </c>
      <c r="AH54" s="195">
        <f t="shared" si="26"/>
        <v>0</v>
      </c>
      <c r="AI54" s="194">
        <f t="shared" si="27"/>
        <v>0</v>
      </c>
      <c r="AJ54" s="196" t="e">
        <f>#REF!/210</f>
        <v>#REF!</v>
      </c>
      <c r="AK54" s="197">
        <f t="shared" si="28"/>
        <v>0</v>
      </c>
      <c r="AL54" s="194" t="e">
        <f>AE54/#REF!*100</f>
        <v>#REF!</v>
      </c>
      <c r="AM54" s="194" t="e">
        <f>AE54-#REF!</f>
        <v>#REF!</v>
      </c>
    </row>
    <row r="55" spans="1:39" s="4" customFormat="1" ht="22.5" customHeight="1">
      <c r="A55" s="35">
        <v>44</v>
      </c>
      <c r="B55" s="51" t="s">
        <v>185</v>
      </c>
      <c r="C55" s="267">
        <v>1840</v>
      </c>
      <c r="D55" s="267">
        <v>1412.5</v>
      </c>
      <c r="E55" s="287"/>
      <c r="F55" s="287"/>
      <c r="G55" s="284"/>
      <c r="H55" s="285">
        <f t="shared" si="22"/>
        <v>3252.5</v>
      </c>
      <c r="I55" s="226">
        <v>750</v>
      </c>
      <c r="J55" s="226">
        <v>959.6</v>
      </c>
      <c r="K55" s="166"/>
      <c r="L55" s="166"/>
      <c r="M55" s="111"/>
      <c r="N55" s="134">
        <f t="shared" si="6"/>
        <v>1709.6</v>
      </c>
      <c r="O55" s="231">
        <v>1000</v>
      </c>
      <c r="P55" s="231">
        <v>522.3</v>
      </c>
      <c r="Q55" s="122"/>
      <c r="R55" s="122"/>
      <c r="S55" s="122"/>
      <c r="T55" s="132">
        <f t="shared" si="23"/>
        <v>1522.3</v>
      </c>
      <c r="U55" s="372">
        <v>1500</v>
      </c>
      <c r="V55" s="372">
        <v>728</v>
      </c>
      <c r="W55" s="166"/>
      <c r="X55" s="166"/>
      <c r="Y55" s="64"/>
      <c r="Z55" s="70">
        <f t="shared" si="8"/>
        <v>2228</v>
      </c>
      <c r="AA55" s="70"/>
      <c r="AB55" s="141">
        <v>12</v>
      </c>
      <c r="AC55" s="202" t="s">
        <v>319</v>
      </c>
      <c r="AD55" s="147"/>
      <c r="AE55" s="194">
        <f t="shared" si="9"/>
        <v>8712.4</v>
      </c>
      <c r="AF55" s="194">
        <f t="shared" si="24"/>
        <v>5090</v>
      </c>
      <c r="AG55" s="195">
        <f t="shared" si="25"/>
        <v>3622.3999999999996</v>
      </c>
      <c r="AH55" s="195">
        <f t="shared" si="26"/>
        <v>0</v>
      </c>
      <c r="AI55" s="194">
        <f t="shared" si="27"/>
        <v>0</v>
      </c>
      <c r="AJ55" s="196" t="e">
        <f>#REF!/210</f>
        <v>#REF!</v>
      </c>
      <c r="AK55" s="197">
        <f t="shared" si="28"/>
        <v>0</v>
      </c>
      <c r="AL55" s="194" t="e">
        <f>AE55/#REF!*100</f>
        <v>#REF!</v>
      </c>
      <c r="AM55" s="194" t="e">
        <f>AE55-#REF!</f>
        <v>#REF!</v>
      </c>
    </row>
    <row r="56" spans="1:39" s="4" customFormat="1" ht="22.5" customHeight="1">
      <c r="A56" s="35">
        <v>45</v>
      </c>
      <c r="B56" s="51" t="s">
        <v>215</v>
      </c>
      <c r="C56" s="267">
        <v>2200</v>
      </c>
      <c r="D56" s="267">
        <v>398.5</v>
      </c>
      <c r="E56" s="287"/>
      <c r="F56" s="287"/>
      <c r="G56" s="284"/>
      <c r="H56" s="285">
        <f t="shared" si="22"/>
        <v>2598.5</v>
      </c>
      <c r="I56" s="226"/>
      <c r="J56" s="226"/>
      <c r="K56" s="167"/>
      <c r="L56" s="165"/>
      <c r="M56" s="111"/>
      <c r="N56" s="134">
        <f t="shared" si="6"/>
        <v>0</v>
      </c>
      <c r="O56" s="231"/>
      <c r="P56" s="231"/>
      <c r="Q56" s="122"/>
      <c r="R56" s="122"/>
      <c r="S56" s="122"/>
      <c r="T56" s="132">
        <f t="shared" si="23"/>
        <v>0</v>
      </c>
      <c r="U56" s="235"/>
      <c r="V56" s="232"/>
      <c r="W56" s="166"/>
      <c r="X56" s="166"/>
      <c r="Y56" s="64"/>
      <c r="Z56" s="70">
        <f t="shared" si="8"/>
        <v>0</v>
      </c>
      <c r="AA56" s="70"/>
      <c r="AB56" s="141">
        <v>13</v>
      </c>
      <c r="AC56" s="202" t="s">
        <v>320</v>
      </c>
      <c r="AD56" s="147"/>
      <c r="AE56" s="194">
        <f t="shared" si="9"/>
        <v>2598.5</v>
      </c>
      <c r="AF56" s="194">
        <f t="shared" si="24"/>
        <v>2200</v>
      </c>
      <c r="AG56" s="195">
        <f t="shared" si="25"/>
        <v>398.5</v>
      </c>
      <c r="AH56" s="195">
        <f t="shared" si="26"/>
        <v>0</v>
      </c>
      <c r="AI56" s="194">
        <f t="shared" si="27"/>
        <v>0</v>
      </c>
      <c r="AJ56" s="196" t="e">
        <f>#REF!/210</f>
        <v>#REF!</v>
      </c>
      <c r="AK56" s="197">
        <f t="shared" si="28"/>
        <v>0</v>
      </c>
      <c r="AL56" s="194" t="e">
        <f>AE56/#REF!*100</f>
        <v>#REF!</v>
      </c>
      <c r="AM56" s="194" t="e">
        <f>AE56-#REF!</f>
        <v>#REF!</v>
      </c>
    </row>
    <row r="57" spans="1:39" s="4" customFormat="1" ht="22.5" customHeight="1">
      <c r="A57" s="35">
        <v>46</v>
      </c>
      <c r="B57" s="51" t="s">
        <v>364</v>
      </c>
      <c r="C57" s="267">
        <v>2200</v>
      </c>
      <c r="D57" s="267">
        <v>5924.5</v>
      </c>
      <c r="E57" s="287"/>
      <c r="F57" s="287"/>
      <c r="G57" s="284"/>
      <c r="H57" s="285">
        <f t="shared" si="22"/>
        <v>8124.5</v>
      </c>
      <c r="I57" s="226">
        <v>200</v>
      </c>
      <c r="J57" s="226">
        <v>5272.5</v>
      </c>
      <c r="K57" s="166"/>
      <c r="L57" s="166"/>
      <c r="M57" s="111"/>
      <c r="N57" s="134">
        <f t="shared" si="6"/>
        <v>5472.5</v>
      </c>
      <c r="O57" s="231">
        <v>400</v>
      </c>
      <c r="P57" s="231">
        <v>2801.55</v>
      </c>
      <c r="Q57" s="122"/>
      <c r="R57" s="122"/>
      <c r="S57" s="122"/>
      <c r="T57" s="132">
        <f t="shared" si="23"/>
        <v>3201.55</v>
      </c>
      <c r="U57" s="231">
        <v>4200</v>
      </c>
      <c r="V57" s="231">
        <v>3316.2</v>
      </c>
      <c r="W57" s="166"/>
      <c r="X57" s="166"/>
      <c r="Y57" s="64"/>
      <c r="Z57" s="70">
        <f t="shared" si="8"/>
        <v>7516.2</v>
      </c>
      <c r="AA57" s="70"/>
      <c r="AB57" s="141">
        <v>14</v>
      </c>
      <c r="AC57" s="202" t="s">
        <v>321</v>
      </c>
      <c r="AD57" s="147"/>
      <c r="AE57" s="194">
        <f t="shared" si="9"/>
        <v>24314.75</v>
      </c>
      <c r="AF57" s="194">
        <f t="shared" si="24"/>
        <v>7000</v>
      </c>
      <c r="AG57" s="195">
        <f t="shared" si="25"/>
        <v>17314.75</v>
      </c>
      <c r="AH57" s="195">
        <f t="shared" si="26"/>
        <v>0</v>
      </c>
      <c r="AI57" s="194">
        <f t="shared" si="27"/>
        <v>0</v>
      </c>
      <c r="AJ57" s="196" t="e">
        <f>#REF!/210</f>
        <v>#REF!</v>
      </c>
      <c r="AK57" s="197">
        <f t="shared" si="28"/>
        <v>0</v>
      </c>
      <c r="AL57" s="194" t="e">
        <f>AE57/#REF!*100</f>
        <v>#REF!</v>
      </c>
      <c r="AM57" s="194" t="e">
        <f>AE57-#REF!</f>
        <v>#REF!</v>
      </c>
    </row>
    <row r="58" spans="1:39" s="4" customFormat="1" ht="22.5" customHeight="1">
      <c r="A58" s="35">
        <v>47</v>
      </c>
      <c r="B58" s="51" t="s">
        <v>370</v>
      </c>
      <c r="C58" s="267">
        <v>1000</v>
      </c>
      <c r="D58" s="320"/>
      <c r="E58" s="287"/>
      <c r="F58" s="287"/>
      <c r="G58" s="284"/>
      <c r="H58" s="285">
        <f t="shared" si="22"/>
        <v>1000</v>
      </c>
      <c r="I58" s="226"/>
      <c r="J58" s="226"/>
      <c r="K58" s="166"/>
      <c r="L58" s="166"/>
      <c r="M58" s="111"/>
      <c r="N58" s="134">
        <f t="shared" si="6"/>
        <v>0</v>
      </c>
      <c r="O58" s="241"/>
      <c r="P58" s="241"/>
      <c r="Q58" s="122"/>
      <c r="R58" s="122"/>
      <c r="S58" s="122"/>
      <c r="T58" s="132">
        <f t="shared" si="23"/>
        <v>0</v>
      </c>
      <c r="U58" s="228"/>
      <c r="V58" s="228"/>
      <c r="W58" s="166"/>
      <c r="X58" s="166"/>
      <c r="Y58" s="64"/>
      <c r="Z58" s="70">
        <f t="shared" si="8"/>
        <v>0</v>
      </c>
      <c r="AA58" s="70"/>
      <c r="AB58" s="141">
        <v>15</v>
      </c>
      <c r="AC58" s="202" t="s">
        <v>374</v>
      </c>
      <c r="AD58" s="192"/>
      <c r="AE58" s="194">
        <f t="shared" si="9"/>
        <v>1000</v>
      </c>
      <c r="AF58" s="194">
        <f t="shared" si="24"/>
        <v>1000</v>
      </c>
      <c r="AG58" s="195">
        <f t="shared" si="25"/>
        <v>0</v>
      </c>
      <c r="AH58" s="195">
        <f t="shared" si="26"/>
        <v>0</v>
      </c>
      <c r="AI58" s="194">
        <f t="shared" si="27"/>
        <v>0</v>
      </c>
      <c r="AJ58" s="196" t="e">
        <f>#REF!/210</f>
        <v>#REF!</v>
      </c>
      <c r="AK58" s="197">
        <f t="shared" si="28"/>
        <v>0</v>
      </c>
      <c r="AL58" s="194" t="e">
        <f>AE58/#REF!*100</f>
        <v>#REF!</v>
      </c>
      <c r="AM58" s="194" t="e">
        <f>AE58-#REF!</f>
        <v>#REF!</v>
      </c>
    </row>
    <row r="59" spans="1:39" s="4" customFormat="1" ht="22.5" customHeight="1">
      <c r="A59" s="35"/>
      <c r="B59" s="51"/>
      <c r="C59" s="319"/>
      <c r="D59" s="320"/>
      <c r="E59" s="287"/>
      <c r="F59" s="287"/>
      <c r="G59" s="284"/>
      <c r="H59" s="285">
        <f>C59+D59+E59+F59</f>
        <v>0</v>
      </c>
      <c r="I59" s="226"/>
      <c r="J59" s="226"/>
      <c r="K59" s="166"/>
      <c r="L59" s="166"/>
      <c r="M59" s="111"/>
      <c r="N59" s="134">
        <f>I59+J59+K59+L59</f>
        <v>0</v>
      </c>
      <c r="O59" s="241"/>
      <c r="P59" s="241"/>
      <c r="Q59" s="122"/>
      <c r="R59" s="122"/>
      <c r="S59" s="122"/>
      <c r="T59" s="132">
        <f>O59+P59+Q59+R59</f>
        <v>0</v>
      </c>
      <c r="U59" s="228"/>
      <c r="V59" s="228"/>
      <c r="W59" s="166"/>
      <c r="X59" s="166"/>
      <c r="Y59" s="64"/>
      <c r="Z59" s="70">
        <f>U59+V59+W59+X59</f>
        <v>0</v>
      </c>
      <c r="AA59" s="70"/>
      <c r="AB59" s="141"/>
      <c r="AC59" s="202"/>
      <c r="AD59" s="262"/>
      <c r="AE59" s="306"/>
      <c r="AF59" s="306"/>
      <c r="AG59" s="312"/>
      <c r="AH59" s="312"/>
      <c r="AI59" s="306"/>
      <c r="AJ59" s="313"/>
      <c r="AK59" s="314"/>
      <c r="AL59" s="194"/>
      <c r="AM59" s="194"/>
    </row>
    <row r="60" spans="1:39" s="4" customFormat="1" ht="22.5" customHeight="1">
      <c r="A60" s="35"/>
      <c r="B60" s="51"/>
      <c r="C60" s="267"/>
      <c r="D60" s="267"/>
      <c r="E60" s="287"/>
      <c r="F60" s="287"/>
      <c r="G60" s="284"/>
      <c r="H60" s="286"/>
      <c r="I60" s="226"/>
      <c r="J60" s="226"/>
      <c r="K60" s="166"/>
      <c r="L60" s="166"/>
      <c r="M60" s="111"/>
      <c r="N60" s="134"/>
      <c r="O60" s="241"/>
      <c r="P60" s="241"/>
      <c r="Q60" s="122"/>
      <c r="R60" s="122"/>
      <c r="S60" s="122"/>
      <c r="T60" s="132"/>
      <c r="U60" s="228"/>
      <c r="V60" s="228"/>
      <c r="W60" s="166"/>
      <c r="X60" s="166"/>
      <c r="Y60" s="64"/>
      <c r="Z60" s="70"/>
      <c r="AA60" s="70"/>
      <c r="AB60" s="70"/>
      <c r="AC60" s="209" t="s">
        <v>57</v>
      </c>
      <c r="AD60" s="262"/>
      <c r="AE60" s="265">
        <f>SUM(AE44:AE58)</f>
        <v>157552.05281000002</v>
      </c>
      <c r="AF60" s="265">
        <f aca="true" t="shared" si="29" ref="AF60:AK60">SUM(AF44:AF58)</f>
        <v>49263.5</v>
      </c>
      <c r="AG60" s="265">
        <f t="shared" si="29"/>
        <v>63327</v>
      </c>
      <c r="AH60" s="265">
        <f t="shared" si="29"/>
        <v>44961.552809999994</v>
      </c>
      <c r="AI60" s="265">
        <f t="shared" si="29"/>
        <v>0</v>
      </c>
      <c r="AJ60" s="265" t="e">
        <f t="shared" si="29"/>
        <v>#REF!</v>
      </c>
      <c r="AK60" s="265">
        <f t="shared" si="29"/>
        <v>0</v>
      </c>
      <c r="AL60" s="194"/>
      <c r="AM60" s="194"/>
    </row>
    <row r="61" spans="1:39" s="4" customFormat="1" ht="34.5" customHeight="1">
      <c r="A61" s="35"/>
      <c r="B61" s="51"/>
      <c r="C61" s="267"/>
      <c r="D61" s="267"/>
      <c r="E61" s="287"/>
      <c r="F61" s="287"/>
      <c r="G61" s="284"/>
      <c r="H61" s="286"/>
      <c r="I61" s="226"/>
      <c r="J61" s="226"/>
      <c r="K61" s="166"/>
      <c r="L61" s="166"/>
      <c r="M61" s="111"/>
      <c r="N61" s="134"/>
      <c r="O61" s="241"/>
      <c r="P61" s="241"/>
      <c r="Q61" s="122"/>
      <c r="R61" s="122"/>
      <c r="S61" s="122"/>
      <c r="T61" s="132"/>
      <c r="U61" s="228"/>
      <c r="V61" s="228"/>
      <c r="W61" s="166"/>
      <c r="X61" s="166"/>
      <c r="Y61" s="64"/>
      <c r="Z61" s="70"/>
      <c r="AA61" s="70"/>
      <c r="AB61" s="70"/>
      <c r="AC61" s="202"/>
      <c r="AD61" s="262"/>
      <c r="AE61" s="378" t="s">
        <v>333</v>
      </c>
      <c r="AF61" s="379"/>
      <c r="AG61" s="379"/>
      <c r="AH61" s="379"/>
      <c r="AI61" s="380"/>
      <c r="AJ61" s="196"/>
      <c r="AK61" s="197"/>
      <c r="AL61" s="194"/>
      <c r="AM61" s="194"/>
    </row>
    <row r="62" spans="1:39" s="4" customFormat="1" ht="22.5" customHeight="1">
      <c r="A62" s="35"/>
      <c r="B62" s="176"/>
      <c r="C62" s="283"/>
      <c r="D62" s="283"/>
      <c r="E62" s="288"/>
      <c r="F62" s="287"/>
      <c r="G62" s="284"/>
      <c r="H62" s="286"/>
      <c r="I62" s="244"/>
      <c r="J62" s="244"/>
      <c r="K62" s="162"/>
      <c r="L62" s="166"/>
      <c r="M62" s="124"/>
      <c r="N62" s="134"/>
      <c r="O62" s="241"/>
      <c r="P62" s="241"/>
      <c r="Q62" s="342"/>
      <c r="R62" s="328"/>
      <c r="S62" s="341"/>
      <c r="T62" s="132"/>
      <c r="U62" s="228"/>
      <c r="V62" s="228"/>
      <c r="W62" s="223"/>
      <c r="X62" s="166"/>
      <c r="Y62" s="64"/>
      <c r="Z62" s="70"/>
      <c r="AA62" s="70"/>
      <c r="AB62" s="70"/>
      <c r="AC62" s="200"/>
      <c r="AD62" s="192"/>
      <c r="AE62" s="68" t="s">
        <v>20</v>
      </c>
      <c r="AF62" s="142" t="s">
        <v>16</v>
      </c>
      <c r="AG62" s="142" t="s">
        <v>17</v>
      </c>
      <c r="AH62" s="142" t="s">
        <v>18</v>
      </c>
      <c r="AI62" s="142" t="s">
        <v>19</v>
      </c>
      <c r="AJ62" s="196"/>
      <c r="AK62" s="197"/>
      <c r="AL62" s="194"/>
      <c r="AM62" s="194"/>
    </row>
    <row r="63" spans="1:39" s="4" customFormat="1" ht="22.5" customHeight="1">
      <c r="A63" s="35">
        <v>48</v>
      </c>
      <c r="B63" s="145" t="s">
        <v>309</v>
      </c>
      <c r="C63" s="267">
        <v>1190</v>
      </c>
      <c r="D63" s="267">
        <v>1559.2</v>
      </c>
      <c r="E63" s="287"/>
      <c r="F63" s="287"/>
      <c r="G63" s="284"/>
      <c r="H63" s="285">
        <f aca="true" t="shared" si="30" ref="H63:H81">C63+D63+E63+F63</f>
        <v>2749.2</v>
      </c>
      <c r="I63" s="226"/>
      <c r="J63" s="226"/>
      <c r="K63" s="224"/>
      <c r="L63" s="166"/>
      <c r="M63" s="111"/>
      <c r="N63" s="134">
        <f t="shared" si="6"/>
        <v>0</v>
      </c>
      <c r="O63" s="344"/>
      <c r="P63" s="241"/>
      <c r="Q63" s="335"/>
      <c r="R63" s="122"/>
      <c r="S63" s="122"/>
      <c r="T63" s="132">
        <f aca="true" t="shared" si="31" ref="T63:T82">O63+P63+Q63+R63</f>
        <v>0</v>
      </c>
      <c r="U63" s="231"/>
      <c r="V63" s="231"/>
      <c r="W63" s="190"/>
      <c r="X63" s="166"/>
      <c r="Y63" s="64"/>
      <c r="Z63" s="70">
        <f t="shared" si="8"/>
        <v>0</v>
      </c>
      <c r="AA63" s="70"/>
      <c r="AB63" s="141">
        <v>1</v>
      </c>
      <c r="AC63" s="202" t="s">
        <v>309</v>
      </c>
      <c r="AD63" s="147"/>
      <c r="AE63" s="194">
        <f t="shared" si="9"/>
        <v>2749.2</v>
      </c>
      <c r="AF63" s="194">
        <f aca="true" t="shared" si="32" ref="AF63:AF82">C63+I63+O63+U63</f>
        <v>1190</v>
      </c>
      <c r="AG63" s="195">
        <f aca="true" t="shared" si="33" ref="AG63:AG82">D63+J63+P63+V63</f>
        <v>1559.2</v>
      </c>
      <c r="AH63" s="195">
        <f aca="true" t="shared" si="34" ref="AH63:AH82">E63+K63+Q63+W63</f>
        <v>0</v>
      </c>
      <c r="AI63" s="194">
        <f aca="true" t="shared" si="35" ref="AI63:AI82">F63+L63+R63+X63</f>
        <v>0</v>
      </c>
      <c r="AJ63" s="196" t="e">
        <f>#REF!/210</f>
        <v>#REF!</v>
      </c>
      <c r="AK63" s="197">
        <f aca="true" t="shared" si="36" ref="AK63:AK82">G63+M63+S63+Y63</f>
        <v>0</v>
      </c>
      <c r="AL63" s="194" t="e">
        <f>AE63/#REF!*100</f>
        <v>#REF!</v>
      </c>
      <c r="AM63" s="194" t="e">
        <f>AE63-#REF!</f>
        <v>#REF!</v>
      </c>
    </row>
    <row r="64" spans="1:39" s="4" customFormat="1" ht="22.5" customHeight="1">
      <c r="A64" s="35">
        <v>49</v>
      </c>
      <c r="B64" s="145" t="s">
        <v>310</v>
      </c>
      <c r="C64" s="267">
        <v>2369.3</v>
      </c>
      <c r="D64" s="267">
        <v>1867.2</v>
      </c>
      <c r="E64" s="287"/>
      <c r="F64" s="287"/>
      <c r="G64" s="284"/>
      <c r="H64" s="285">
        <f t="shared" si="30"/>
        <v>4236.5</v>
      </c>
      <c r="I64" s="226"/>
      <c r="J64" s="226"/>
      <c r="K64" s="224"/>
      <c r="L64" s="166"/>
      <c r="M64" s="111"/>
      <c r="N64" s="134">
        <f t="shared" si="6"/>
        <v>0</v>
      </c>
      <c r="O64" s="241"/>
      <c r="P64" s="241"/>
      <c r="Q64" s="335"/>
      <c r="R64" s="122"/>
      <c r="S64" s="122"/>
      <c r="T64" s="132">
        <f t="shared" si="31"/>
        <v>0</v>
      </c>
      <c r="U64" s="231"/>
      <c r="V64" s="231"/>
      <c r="W64" s="190"/>
      <c r="X64" s="166"/>
      <c r="Y64" s="64"/>
      <c r="Z64" s="70">
        <f t="shared" si="8"/>
        <v>0</v>
      </c>
      <c r="AA64" s="70"/>
      <c r="AB64" s="141">
        <v>2</v>
      </c>
      <c r="AC64" s="202" t="s">
        <v>310</v>
      </c>
      <c r="AD64" s="147"/>
      <c r="AE64" s="194">
        <f t="shared" si="9"/>
        <v>4236.5</v>
      </c>
      <c r="AF64" s="194">
        <f t="shared" si="32"/>
        <v>2369.3</v>
      </c>
      <c r="AG64" s="195">
        <f t="shared" si="33"/>
        <v>1867.2</v>
      </c>
      <c r="AH64" s="195">
        <f t="shared" si="34"/>
        <v>0</v>
      </c>
      <c r="AI64" s="194">
        <f t="shared" si="35"/>
        <v>0</v>
      </c>
      <c r="AJ64" s="196" t="e">
        <f>#REF!/210</f>
        <v>#REF!</v>
      </c>
      <c r="AK64" s="197">
        <f t="shared" si="36"/>
        <v>0</v>
      </c>
      <c r="AL64" s="194" t="e">
        <f>AE64/#REF!*100</f>
        <v>#REF!</v>
      </c>
      <c r="AM64" s="194" t="e">
        <f>AE64-#REF!</f>
        <v>#REF!</v>
      </c>
    </row>
    <row r="65" spans="1:39" s="4" customFormat="1" ht="22.5" customHeight="1">
      <c r="A65" s="35">
        <v>50</v>
      </c>
      <c r="B65" s="145" t="s">
        <v>311</v>
      </c>
      <c r="C65" s="267"/>
      <c r="D65" s="267">
        <v>4340</v>
      </c>
      <c r="E65" s="287"/>
      <c r="F65" s="287"/>
      <c r="G65" s="284"/>
      <c r="H65" s="285">
        <f t="shared" si="30"/>
        <v>4340</v>
      </c>
      <c r="I65" s="226"/>
      <c r="J65" s="231"/>
      <c r="K65" s="166"/>
      <c r="L65" s="166"/>
      <c r="M65" s="111"/>
      <c r="N65" s="134">
        <f t="shared" si="6"/>
        <v>0</v>
      </c>
      <c r="O65" s="241"/>
      <c r="P65" s="241"/>
      <c r="Q65" s="335"/>
      <c r="R65" s="122"/>
      <c r="S65" s="122"/>
      <c r="T65" s="132">
        <f t="shared" si="31"/>
        <v>0</v>
      </c>
      <c r="U65" s="162"/>
      <c r="V65" s="231"/>
      <c r="W65" s="85"/>
      <c r="X65" s="166"/>
      <c r="Y65" s="64"/>
      <c r="Z65" s="70">
        <f t="shared" si="8"/>
        <v>0</v>
      </c>
      <c r="AA65" s="70"/>
      <c r="AB65" s="141">
        <v>3</v>
      </c>
      <c r="AC65" s="202" t="s">
        <v>311</v>
      </c>
      <c r="AD65" s="147"/>
      <c r="AE65" s="194">
        <f t="shared" si="9"/>
        <v>4340</v>
      </c>
      <c r="AF65" s="194">
        <f t="shared" si="32"/>
        <v>0</v>
      </c>
      <c r="AG65" s="195">
        <f t="shared" si="33"/>
        <v>4340</v>
      </c>
      <c r="AH65" s="195">
        <f t="shared" si="34"/>
        <v>0</v>
      </c>
      <c r="AI65" s="194">
        <f t="shared" si="35"/>
        <v>0</v>
      </c>
      <c r="AJ65" s="196" t="e">
        <f>#REF!/210</f>
        <v>#REF!</v>
      </c>
      <c r="AK65" s="197">
        <f t="shared" si="36"/>
        <v>0</v>
      </c>
      <c r="AL65" s="194" t="e">
        <f>AE65/#REF!*100</f>
        <v>#REF!</v>
      </c>
      <c r="AM65" s="194" t="e">
        <f>AE65-#REF!</f>
        <v>#REF!</v>
      </c>
    </row>
    <row r="66" spans="1:39" s="4" customFormat="1" ht="26.25" customHeight="1">
      <c r="A66" s="35">
        <v>51</v>
      </c>
      <c r="B66" s="145" t="s">
        <v>318</v>
      </c>
      <c r="C66" s="319"/>
      <c r="D66" s="320"/>
      <c r="E66" s="287"/>
      <c r="F66" s="287"/>
      <c r="G66" s="284"/>
      <c r="H66" s="285">
        <f t="shared" si="30"/>
        <v>0</v>
      </c>
      <c r="I66" s="167"/>
      <c r="J66" s="80"/>
      <c r="K66" s="166"/>
      <c r="L66" s="166"/>
      <c r="M66" s="111"/>
      <c r="N66" s="134">
        <f t="shared" si="6"/>
        <v>0</v>
      </c>
      <c r="O66" s="307"/>
      <c r="P66" s="307"/>
      <c r="Q66" s="345"/>
      <c r="R66" s="122"/>
      <c r="S66" s="122"/>
      <c r="T66" s="132">
        <f t="shared" si="31"/>
        <v>0</v>
      </c>
      <c r="U66" s="167"/>
      <c r="V66" s="64"/>
      <c r="W66" s="166"/>
      <c r="X66" s="166"/>
      <c r="Y66" s="64"/>
      <c r="Z66" s="70">
        <f t="shared" si="8"/>
        <v>0</v>
      </c>
      <c r="AA66" s="70"/>
      <c r="AB66" s="141">
        <v>4</v>
      </c>
      <c r="AC66" s="202" t="s">
        <v>318</v>
      </c>
      <c r="AD66" s="147" t="s">
        <v>346</v>
      </c>
      <c r="AE66" s="194">
        <f t="shared" si="9"/>
        <v>0</v>
      </c>
      <c r="AF66" s="194">
        <f t="shared" si="32"/>
        <v>0</v>
      </c>
      <c r="AG66" s="195">
        <f t="shared" si="33"/>
        <v>0</v>
      </c>
      <c r="AH66" s="195">
        <f t="shared" si="34"/>
        <v>0</v>
      </c>
      <c r="AI66" s="194">
        <f t="shared" si="35"/>
        <v>0</v>
      </c>
      <c r="AJ66" s="196" t="e">
        <f>#REF!/210</f>
        <v>#REF!</v>
      </c>
      <c r="AK66" s="197">
        <f t="shared" si="36"/>
        <v>0</v>
      </c>
      <c r="AL66" s="194"/>
      <c r="AM66" s="194" t="e">
        <f>AE66-#REF!</f>
        <v>#REF!</v>
      </c>
    </row>
    <row r="67" spans="1:39" s="4" customFormat="1" ht="21.75" customHeight="1">
      <c r="A67" s="35">
        <v>52</v>
      </c>
      <c r="B67" s="145" t="s">
        <v>315</v>
      </c>
      <c r="C67" s="319"/>
      <c r="D67" s="320"/>
      <c r="E67" s="287"/>
      <c r="F67" s="287"/>
      <c r="G67" s="284"/>
      <c r="H67" s="285">
        <f t="shared" si="30"/>
        <v>0</v>
      </c>
      <c r="I67" s="162"/>
      <c r="J67" s="162"/>
      <c r="K67" s="166"/>
      <c r="L67" s="166"/>
      <c r="M67" s="111"/>
      <c r="N67" s="134">
        <f t="shared" si="6"/>
        <v>0</v>
      </c>
      <c r="O67" s="307"/>
      <c r="P67" s="307"/>
      <c r="Q67" s="346"/>
      <c r="R67" s="122"/>
      <c r="S67" s="122"/>
      <c r="T67" s="132">
        <f t="shared" si="31"/>
        <v>0</v>
      </c>
      <c r="U67" s="64"/>
      <c r="V67" s="64"/>
      <c r="W67" s="166"/>
      <c r="X67" s="166"/>
      <c r="Y67" s="64"/>
      <c r="Z67" s="70">
        <f t="shared" si="8"/>
        <v>0</v>
      </c>
      <c r="AA67" s="70"/>
      <c r="AB67" s="141">
        <v>5</v>
      </c>
      <c r="AC67" s="202" t="s">
        <v>315</v>
      </c>
      <c r="AD67" s="147" t="s">
        <v>346</v>
      </c>
      <c r="AE67" s="194">
        <f t="shared" si="9"/>
        <v>0</v>
      </c>
      <c r="AF67" s="194">
        <f t="shared" si="32"/>
        <v>0</v>
      </c>
      <c r="AG67" s="195">
        <f t="shared" si="33"/>
        <v>0</v>
      </c>
      <c r="AH67" s="195">
        <f t="shared" si="34"/>
        <v>0</v>
      </c>
      <c r="AI67" s="194">
        <f t="shared" si="35"/>
        <v>0</v>
      </c>
      <c r="AJ67" s="196" t="e">
        <f>#REF!/210</f>
        <v>#REF!</v>
      </c>
      <c r="AK67" s="197">
        <f t="shared" si="36"/>
        <v>0</v>
      </c>
      <c r="AL67" s="194"/>
      <c r="AM67" s="194" t="e">
        <f>AE67-#REF!</f>
        <v>#REF!</v>
      </c>
    </row>
    <row r="68" spans="1:39" s="4" customFormat="1" ht="22.5" customHeight="1">
      <c r="A68" s="35">
        <v>53</v>
      </c>
      <c r="B68" s="145" t="s">
        <v>316</v>
      </c>
      <c r="C68" s="267">
        <v>13100</v>
      </c>
      <c r="D68" s="267">
        <v>3036</v>
      </c>
      <c r="E68" s="287"/>
      <c r="F68" s="287"/>
      <c r="G68" s="284"/>
      <c r="H68" s="285">
        <f t="shared" si="30"/>
        <v>16136</v>
      </c>
      <c r="I68" s="226"/>
      <c r="J68" s="226">
        <v>3500</v>
      </c>
      <c r="K68" s="166"/>
      <c r="L68" s="166"/>
      <c r="M68" s="111"/>
      <c r="N68" s="134">
        <f t="shared" si="6"/>
        <v>3500</v>
      </c>
      <c r="O68" s="231">
        <v>2150</v>
      </c>
      <c r="P68" s="231">
        <v>3174</v>
      </c>
      <c r="Q68" s="346"/>
      <c r="R68" s="122"/>
      <c r="S68" s="122"/>
      <c r="T68" s="132">
        <f t="shared" si="31"/>
        <v>5324</v>
      </c>
      <c r="U68" s="231">
        <v>4200</v>
      </c>
      <c r="V68" s="231">
        <v>1860</v>
      </c>
      <c r="W68" s="166"/>
      <c r="X68" s="166"/>
      <c r="Y68" s="64"/>
      <c r="Z68" s="70">
        <f t="shared" si="8"/>
        <v>6060</v>
      </c>
      <c r="AA68" s="70"/>
      <c r="AB68" s="141">
        <v>6</v>
      </c>
      <c r="AC68" s="202" t="s">
        <v>316</v>
      </c>
      <c r="AD68" s="147"/>
      <c r="AE68" s="194">
        <f t="shared" si="9"/>
        <v>31020</v>
      </c>
      <c r="AF68" s="194">
        <f t="shared" si="32"/>
        <v>19450</v>
      </c>
      <c r="AG68" s="195">
        <f t="shared" si="33"/>
        <v>11570</v>
      </c>
      <c r="AH68" s="195">
        <f t="shared" si="34"/>
        <v>0</v>
      </c>
      <c r="AI68" s="194">
        <f t="shared" si="35"/>
        <v>0</v>
      </c>
      <c r="AJ68" s="196" t="e">
        <f>#REF!/210</f>
        <v>#REF!</v>
      </c>
      <c r="AK68" s="197">
        <f t="shared" si="36"/>
        <v>0</v>
      </c>
      <c r="AL68" s="194" t="e">
        <f>AE68/#REF!*100</f>
        <v>#REF!</v>
      </c>
      <c r="AM68" s="194" t="e">
        <f>AE68-#REF!</f>
        <v>#REF!</v>
      </c>
    </row>
    <row r="69" spans="1:39" s="4" customFormat="1" ht="22.5" customHeight="1">
      <c r="A69" s="35">
        <v>54</v>
      </c>
      <c r="B69" s="145" t="s">
        <v>312</v>
      </c>
      <c r="C69" s="267"/>
      <c r="D69" s="267">
        <v>12195.3</v>
      </c>
      <c r="E69" s="287"/>
      <c r="F69" s="287"/>
      <c r="G69" s="284"/>
      <c r="H69" s="285">
        <f t="shared" si="30"/>
        <v>12195.3</v>
      </c>
      <c r="I69" s="231"/>
      <c r="J69" s="226">
        <v>9592.8758</v>
      </c>
      <c r="K69" s="166"/>
      <c r="L69" s="166"/>
      <c r="M69" s="111"/>
      <c r="N69" s="134">
        <f t="shared" si="6"/>
        <v>9592.8758</v>
      </c>
      <c r="O69" s="231"/>
      <c r="P69" s="231">
        <v>12441</v>
      </c>
      <c r="Q69" s="122"/>
      <c r="R69" s="122"/>
      <c r="S69" s="122"/>
      <c r="T69" s="132">
        <f t="shared" si="31"/>
        <v>12441</v>
      </c>
      <c r="U69" s="231">
        <v>1672</v>
      </c>
      <c r="V69" s="231">
        <v>13038</v>
      </c>
      <c r="W69" s="166"/>
      <c r="X69" s="166"/>
      <c r="Y69" s="64"/>
      <c r="Z69" s="70">
        <f t="shared" si="8"/>
        <v>14710</v>
      </c>
      <c r="AA69" s="70"/>
      <c r="AB69" s="141">
        <v>7</v>
      </c>
      <c r="AC69" s="202" t="s">
        <v>312</v>
      </c>
      <c r="AD69" s="147"/>
      <c r="AE69" s="194">
        <f t="shared" si="9"/>
        <v>48939.1758</v>
      </c>
      <c r="AF69" s="194">
        <f t="shared" si="32"/>
        <v>1672</v>
      </c>
      <c r="AG69" s="195">
        <f t="shared" si="33"/>
        <v>47267.1758</v>
      </c>
      <c r="AH69" s="195">
        <f t="shared" si="34"/>
        <v>0</v>
      </c>
      <c r="AI69" s="194">
        <f t="shared" si="35"/>
        <v>0</v>
      </c>
      <c r="AJ69" s="196" t="e">
        <f>#REF!/210</f>
        <v>#REF!</v>
      </c>
      <c r="AK69" s="197">
        <f t="shared" si="36"/>
        <v>0</v>
      </c>
      <c r="AL69" s="194" t="e">
        <f>AE69/#REF!*100</f>
        <v>#REF!</v>
      </c>
      <c r="AM69" s="194" t="e">
        <f>AE69-#REF!</f>
        <v>#REF!</v>
      </c>
    </row>
    <row r="70" spans="1:39" s="4" customFormat="1" ht="22.5" customHeight="1">
      <c r="A70" s="35">
        <v>55</v>
      </c>
      <c r="B70" s="145" t="s">
        <v>313</v>
      </c>
      <c r="C70" s="267">
        <v>150</v>
      </c>
      <c r="D70" s="267">
        <v>2651.9</v>
      </c>
      <c r="E70" s="287"/>
      <c r="F70" s="287"/>
      <c r="G70" s="284"/>
      <c r="H70" s="285">
        <f t="shared" si="30"/>
        <v>2801.9</v>
      </c>
      <c r="I70" s="226">
        <v>250</v>
      </c>
      <c r="J70" s="226">
        <v>1233.5</v>
      </c>
      <c r="K70" s="166"/>
      <c r="L70" s="166"/>
      <c r="M70" s="111"/>
      <c r="N70" s="134">
        <f t="shared" si="6"/>
        <v>1483.5</v>
      </c>
      <c r="O70" s="231">
        <v>475</v>
      </c>
      <c r="P70" s="231">
        <v>2720</v>
      </c>
      <c r="Q70" s="122"/>
      <c r="R70" s="122"/>
      <c r="S70" s="122"/>
      <c r="T70" s="132">
        <f t="shared" si="31"/>
        <v>3195</v>
      </c>
      <c r="U70" s="231">
        <v>1395</v>
      </c>
      <c r="V70" s="231"/>
      <c r="W70" s="166"/>
      <c r="X70" s="166"/>
      <c r="Y70" s="64"/>
      <c r="Z70" s="70">
        <f t="shared" si="8"/>
        <v>1395</v>
      </c>
      <c r="AA70" s="70"/>
      <c r="AB70" s="141">
        <v>8</v>
      </c>
      <c r="AC70" s="202" t="s">
        <v>313</v>
      </c>
      <c r="AD70" s="147"/>
      <c r="AE70" s="194">
        <f t="shared" si="9"/>
        <v>8875.4</v>
      </c>
      <c r="AF70" s="194">
        <f t="shared" si="32"/>
        <v>2270</v>
      </c>
      <c r="AG70" s="195">
        <f t="shared" si="33"/>
        <v>6605.4</v>
      </c>
      <c r="AH70" s="195">
        <f t="shared" si="34"/>
        <v>0</v>
      </c>
      <c r="AI70" s="194">
        <f t="shared" si="35"/>
        <v>0</v>
      </c>
      <c r="AJ70" s="196" t="e">
        <f>#REF!/210</f>
        <v>#REF!</v>
      </c>
      <c r="AK70" s="197">
        <f t="shared" si="36"/>
        <v>0</v>
      </c>
      <c r="AL70" s="194" t="e">
        <f>AE70/#REF!*100</f>
        <v>#REF!</v>
      </c>
      <c r="AM70" s="194" t="e">
        <f>AE70-#REF!</f>
        <v>#REF!</v>
      </c>
    </row>
    <row r="71" spans="1:39" s="4" customFormat="1" ht="22.5" customHeight="1">
      <c r="A71" s="35">
        <v>56</v>
      </c>
      <c r="B71" s="145" t="s">
        <v>314</v>
      </c>
      <c r="C71" s="267">
        <v>9166.7</v>
      </c>
      <c r="D71" s="267"/>
      <c r="E71" s="287"/>
      <c r="F71" s="287"/>
      <c r="G71" s="284"/>
      <c r="H71" s="285">
        <f t="shared" si="30"/>
        <v>9166.7</v>
      </c>
      <c r="I71" s="226">
        <v>5270</v>
      </c>
      <c r="J71" s="231"/>
      <c r="K71" s="166"/>
      <c r="L71" s="166"/>
      <c r="M71" s="111"/>
      <c r="N71" s="134">
        <f t="shared" si="6"/>
        <v>5270</v>
      </c>
      <c r="O71" s="231">
        <v>6155</v>
      </c>
      <c r="P71" s="231"/>
      <c r="Q71" s="122"/>
      <c r="R71" s="122"/>
      <c r="S71" s="122"/>
      <c r="T71" s="132">
        <f t="shared" si="31"/>
        <v>6155</v>
      </c>
      <c r="U71" s="235">
        <v>6800</v>
      </c>
      <c r="V71" s="162"/>
      <c r="W71" s="166"/>
      <c r="X71" s="166"/>
      <c r="Y71" s="64"/>
      <c r="Z71" s="70">
        <f t="shared" si="8"/>
        <v>6800</v>
      </c>
      <c r="AA71" s="70"/>
      <c r="AB71" s="141">
        <v>9</v>
      </c>
      <c r="AC71" s="202" t="s">
        <v>314</v>
      </c>
      <c r="AD71" s="147"/>
      <c r="AE71" s="194">
        <f t="shared" si="9"/>
        <v>27391.7</v>
      </c>
      <c r="AF71" s="194">
        <f t="shared" si="32"/>
        <v>27391.7</v>
      </c>
      <c r="AG71" s="195">
        <f t="shared" si="33"/>
        <v>0</v>
      </c>
      <c r="AH71" s="195">
        <f t="shared" si="34"/>
        <v>0</v>
      </c>
      <c r="AI71" s="194">
        <f t="shared" si="35"/>
        <v>0</v>
      </c>
      <c r="AJ71" s="196" t="e">
        <f>#REF!/210</f>
        <v>#REF!</v>
      </c>
      <c r="AK71" s="197">
        <f t="shared" si="36"/>
        <v>0</v>
      </c>
      <c r="AL71" s="194" t="e">
        <f>AE71/#REF!*100</f>
        <v>#REF!</v>
      </c>
      <c r="AM71" s="194" t="e">
        <f>AE71-#REF!</f>
        <v>#REF!</v>
      </c>
    </row>
    <row r="72" spans="1:39" s="4" customFormat="1" ht="24" customHeight="1">
      <c r="A72" s="35">
        <v>57</v>
      </c>
      <c r="B72" s="145" t="s">
        <v>187</v>
      </c>
      <c r="C72" s="267">
        <v>2831.3</v>
      </c>
      <c r="D72" s="267"/>
      <c r="E72" s="287"/>
      <c r="F72" s="287"/>
      <c r="G72" s="284"/>
      <c r="H72" s="285">
        <f t="shared" si="30"/>
        <v>2831.3</v>
      </c>
      <c r="I72" s="296"/>
      <c r="J72" s="294"/>
      <c r="K72" s="166"/>
      <c r="L72" s="166"/>
      <c r="M72" s="111"/>
      <c r="N72" s="134">
        <f t="shared" si="6"/>
        <v>0</v>
      </c>
      <c r="O72" s="331"/>
      <c r="P72" s="347"/>
      <c r="Q72" s="122"/>
      <c r="R72" s="122"/>
      <c r="S72" s="122"/>
      <c r="T72" s="132">
        <f t="shared" si="31"/>
        <v>0</v>
      </c>
      <c r="U72" s="231"/>
      <c r="V72" s="231"/>
      <c r="W72" s="166"/>
      <c r="X72" s="166"/>
      <c r="Y72" s="64"/>
      <c r="Z72" s="70">
        <f t="shared" si="8"/>
        <v>0</v>
      </c>
      <c r="AA72" s="70"/>
      <c r="AB72" s="141">
        <v>10</v>
      </c>
      <c r="AC72" s="202" t="s">
        <v>187</v>
      </c>
      <c r="AD72" s="147" t="s">
        <v>346</v>
      </c>
      <c r="AE72" s="194">
        <f t="shared" si="9"/>
        <v>2831.3</v>
      </c>
      <c r="AF72" s="194">
        <f t="shared" si="32"/>
        <v>2831.3</v>
      </c>
      <c r="AG72" s="195">
        <f t="shared" si="33"/>
        <v>0</v>
      </c>
      <c r="AH72" s="195">
        <f t="shared" si="34"/>
        <v>0</v>
      </c>
      <c r="AI72" s="194">
        <f t="shared" si="35"/>
        <v>0</v>
      </c>
      <c r="AJ72" s="196" t="e">
        <f>#REF!/210</f>
        <v>#REF!</v>
      </c>
      <c r="AK72" s="197">
        <f t="shared" si="36"/>
        <v>0</v>
      </c>
      <c r="AL72" s="194"/>
      <c r="AM72" s="194" t="e">
        <f>AE72-#REF!</f>
        <v>#REF!</v>
      </c>
    </row>
    <row r="73" spans="1:39" s="4" customFormat="1" ht="26.25" customHeight="1">
      <c r="A73" s="35">
        <v>58</v>
      </c>
      <c r="B73" s="145" t="s">
        <v>344</v>
      </c>
      <c r="C73" s="267"/>
      <c r="D73" s="267"/>
      <c r="E73" s="287"/>
      <c r="F73" s="287"/>
      <c r="G73" s="284"/>
      <c r="H73" s="285">
        <f t="shared" si="30"/>
        <v>0</v>
      </c>
      <c r="I73" s="293"/>
      <c r="J73" s="293"/>
      <c r="K73" s="166"/>
      <c r="L73" s="166"/>
      <c r="M73" s="111"/>
      <c r="N73" s="134">
        <f t="shared" si="6"/>
        <v>0</v>
      </c>
      <c r="O73" s="307"/>
      <c r="P73" s="307"/>
      <c r="Q73" s="122"/>
      <c r="R73" s="122"/>
      <c r="S73" s="122"/>
      <c r="T73" s="132">
        <f t="shared" si="31"/>
        <v>0</v>
      </c>
      <c r="U73" s="64"/>
      <c r="V73" s="64"/>
      <c r="W73" s="166"/>
      <c r="X73" s="166"/>
      <c r="Y73" s="64"/>
      <c r="Z73" s="70">
        <f t="shared" si="8"/>
        <v>0</v>
      </c>
      <c r="AA73" s="70"/>
      <c r="AB73" s="141">
        <v>11</v>
      </c>
      <c r="AC73" s="202" t="s">
        <v>344</v>
      </c>
      <c r="AD73" s="147" t="s">
        <v>346</v>
      </c>
      <c r="AE73" s="194">
        <f t="shared" si="9"/>
        <v>0</v>
      </c>
      <c r="AF73" s="194">
        <f t="shared" si="32"/>
        <v>0</v>
      </c>
      <c r="AG73" s="195">
        <f t="shared" si="33"/>
        <v>0</v>
      </c>
      <c r="AH73" s="195">
        <f t="shared" si="34"/>
        <v>0</v>
      </c>
      <c r="AI73" s="194">
        <f t="shared" si="35"/>
        <v>0</v>
      </c>
      <c r="AJ73" s="196" t="e">
        <f>#REF!/210</f>
        <v>#REF!</v>
      </c>
      <c r="AK73" s="197">
        <f t="shared" si="36"/>
        <v>0</v>
      </c>
      <c r="AL73" s="194"/>
      <c r="AM73" s="194" t="e">
        <f>AE73-#REF!</f>
        <v>#REF!</v>
      </c>
    </row>
    <row r="74" spans="1:39" s="4" customFormat="1" ht="24.75" customHeight="1">
      <c r="A74" s="35">
        <v>59</v>
      </c>
      <c r="B74" s="145" t="s">
        <v>183</v>
      </c>
      <c r="C74" s="319"/>
      <c r="D74" s="320"/>
      <c r="E74" s="287"/>
      <c r="F74" s="287"/>
      <c r="G74" s="284"/>
      <c r="H74" s="285">
        <f t="shared" si="30"/>
        <v>0</v>
      </c>
      <c r="I74" s="293"/>
      <c r="J74" s="293"/>
      <c r="K74" s="166"/>
      <c r="L74" s="166"/>
      <c r="M74" s="111"/>
      <c r="N74" s="134">
        <f t="shared" si="6"/>
        <v>0</v>
      </c>
      <c r="O74" s="307"/>
      <c r="P74" s="307"/>
      <c r="Q74" s="122"/>
      <c r="R74" s="122"/>
      <c r="S74" s="122"/>
      <c r="T74" s="132">
        <f t="shared" si="31"/>
        <v>0</v>
      </c>
      <c r="U74" s="64"/>
      <c r="V74" s="64"/>
      <c r="W74" s="166"/>
      <c r="X74" s="166"/>
      <c r="Y74" s="64"/>
      <c r="Z74" s="70">
        <f t="shared" si="8"/>
        <v>0</v>
      </c>
      <c r="AA74" s="70"/>
      <c r="AB74" s="141">
        <v>12</v>
      </c>
      <c r="AC74" s="202" t="s">
        <v>183</v>
      </c>
      <c r="AD74" s="147" t="s">
        <v>346</v>
      </c>
      <c r="AE74" s="194">
        <f t="shared" si="9"/>
        <v>0</v>
      </c>
      <c r="AF74" s="194">
        <f t="shared" si="32"/>
        <v>0</v>
      </c>
      <c r="AG74" s="195">
        <f t="shared" si="33"/>
        <v>0</v>
      </c>
      <c r="AH74" s="195">
        <f t="shared" si="34"/>
        <v>0</v>
      </c>
      <c r="AI74" s="194">
        <f t="shared" si="35"/>
        <v>0</v>
      </c>
      <c r="AJ74" s="196" t="e">
        <f>#REF!/210</f>
        <v>#REF!</v>
      </c>
      <c r="AK74" s="197">
        <f t="shared" si="36"/>
        <v>0</v>
      </c>
      <c r="AL74" s="194"/>
      <c r="AM74" s="194" t="e">
        <f>AE74-#REF!</f>
        <v>#REF!</v>
      </c>
    </row>
    <row r="75" spans="1:39" s="4" customFormat="1" ht="24" customHeight="1">
      <c r="A75" s="35">
        <v>60</v>
      </c>
      <c r="B75" s="145" t="s">
        <v>317</v>
      </c>
      <c r="C75" s="267">
        <v>600</v>
      </c>
      <c r="D75" s="267">
        <v>13371.5</v>
      </c>
      <c r="E75" s="287"/>
      <c r="F75" s="287"/>
      <c r="G75" s="284"/>
      <c r="H75" s="285">
        <f t="shared" si="30"/>
        <v>13971.5</v>
      </c>
      <c r="I75" s="226">
        <v>170</v>
      </c>
      <c r="J75" s="226">
        <v>6390.6</v>
      </c>
      <c r="K75" s="166"/>
      <c r="L75" s="166"/>
      <c r="M75" s="111"/>
      <c r="N75" s="134">
        <f t="shared" si="6"/>
        <v>6560.6</v>
      </c>
      <c r="O75" s="231">
        <v>330</v>
      </c>
      <c r="P75" s="231">
        <v>4860.1</v>
      </c>
      <c r="Q75" s="122"/>
      <c r="R75" s="122"/>
      <c r="S75" s="122"/>
      <c r="T75" s="132">
        <f t="shared" si="31"/>
        <v>5190.1</v>
      </c>
      <c r="U75" s="231">
        <v>410</v>
      </c>
      <c r="V75" s="231">
        <v>7038.324</v>
      </c>
      <c r="W75" s="166"/>
      <c r="X75" s="166"/>
      <c r="Y75" s="64"/>
      <c r="Z75" s="70">
        <f t="shared" si="8"/>
        <v>7448.324</v>
      </c>
      <c r="AA75" s="70"/>
      <c r="AB75" s="141">
        <v>13</v>
      </c>
      <c r="AC75" s="202" t="s">
        <v>317</v>
      </c>
      <c r="AD75" s="147"/>
      <c r="AE75" s="194">
        <f t="shared" si="9"/>
        <v>33170.524</v>
      </c>
      <c r="AF75" s="194">
        <f t="shared" si="32"/>
        <v>1510</v>
      </c>
      <c r="AG75" s="195">
        <f t="shared" si="33"/>
        <v>31660.523999999998</v>
      </c>
      <c r="AH75" s="195">
        <f t="shared" si="34"/>
        <v>0</v>
      </c>
      <c r="AI75" s="194">
        <f t="shared" si="35"/>
        <v>0</v>
      </c>
      <c r="AJ75" s="196" t="e">
        <f>#REF!/210</f>
        <v>#REF!</v>
      </c>
      <c r="AK75" s="197">
        <f t="shared" si="36"/>
        <v>0</v>
      </c>
      <c r="AL75" s="194" t="e">
        <f>AE75/#REF!*100</f>
        <v>#REF!</v>
      </c>
      <c r="AM75" s="194" t="e">
        <f>AE75-#REF!</f>
        <v>#REF!</v>
      </c>
    </row>
    <row r="76" spans="1:39" s="4" customFormat="1" ht="22.5" customHeight="1">
      <c r="A76" s="35">
        <v>61</v>
      </c>
      <c r="B76" s="146" t="s">
        <v>92</v>
      </c>
      <c r="C76" s="274">
        <v>1300</v>
      </c>
      <c r="D76" s="267">
        <v>8720.3</v>
      </c>
      <c r="E76" s="287"/>
      <c r="F76" s="287"/>
      <c r="G76" s="284"/>
      <c r="H76" s="285">
        <f t="shared" si="30"/>
        <v>10020.3</v>
      </c>
      <c r="I76" s="226">
        <v>450</v>
      </c>
      <c r="J76" s="226">
        <v>6551.8</v>
      </c>
      <c r="K76" s="166"/>
      <c r="L76" s="166"/>
      <c r="M76" s="110"/>
      <c r="N76" s="134">
        <f t="shared" si="6"/>
        <v>7001.8</v>
      </c>
      <c r="O76" s="231">
        <v>500</v>
      </c>
      <c r="P76" s="231">
        <v>6032.6</v>
      </c>
      <c r="Q76" s="345"/>
      <c r="R76" s="325"/>
      <c r="S76" s="123"/>
      <c r="T76" s="132">
        <f t="shared" si="31"/>
        <v>6532.6</v>
      </c>
      <c r="U76" s="372">
        <v>7405.2</v>
      </c>
      <c r="V76" s="231"/>
      <c r="W76" s="166"/>
      <c r="X76" s="166"/>
      <c r="Y76" s="110"/>
      <c r="Z76" s="70">
        <f t="shared" si="8"/>
        <v>7405.2</v>
      </c>
      <c r="AA76" s="70"/>
      <c r="AB76" s="141">
        <v>14</v>
      </c>
      <c r="AC76" s="189" t="s">
        <v>92</v>
      </c>
      <c r="AD76" s="147"/>
      <c r="AE76" s="194">
        <f t="shared" si="9"/>
        <v>30959.899999999998</v>
      </c>
      <c r="AF76" s="194">
        <f t="shared" si="32"/>
        <v>9655.2</v>
      </c>
      <c r="AG76" s="195">
        <f t="shared" si="33"/>
        <v>21304.699999999997</v>
      </c>
      <c r="AH76" s="195">
        <f t="shared" si="34"/>
        <v>0</v>
      </c>
      <c r="AI76" s="194">
        <f t="shared" si="35"/>
        <v>0</v>
      </c>
      <c r="AJ76" s="196" t="e">
        <f>#REF!/210</f>
        <v>#REF!</v>
      </c>
      <c r="AK76" s="197">
        <f t="shared" si="36"/>
        <v>0</v>
      </c>
      <c r="AL76" s="194" t="e">
        <f>AE76/#REF!*100</f>
        <v>#REF!</v>
      </c>
      <c r="AM76" s="194" t="e">
        <f>AE76-#REF!</f>
        <v>#REF!</v>
      </c>
    </row>
    <row r="77" spans="1:39" s="4" customFormat="1" ht="22.5" customHeight="1">
      <c r="A77" s="35">
        <v>62</v>
      </c>
      <c r="B77" s="260" t="s">
        <v>80</v>
      </c>
      <c r="C77" s="319"/>
      <c r="D77" s="320"/>
      <c r="E77" s="287"/>
      <c r="F77" s="287"/>
      <c r="G77" s="284"/>
      <c r="H77" s="285">
        <f t="shared" si="30"/>
        <v>0</v>
      </c>
      <c r="I77" s="167"/>
      <c r="J77" s="165"/>
      <c r="K77" s="166"/>
      <c r="L77" s="166"/>
      <c r="M77" s="83"/>
      <c r="N77" s="134">
        <f t="shared" si="6"/>
        <v>0</v>
      </c>
      <c r="O77" s="343"/>
      <c r="P77" s="342"/>
      <c r="Q77" s="345"/>
      <c r="R77" s="325"/>
      <c r="S77" s="123"/>
      <c r="T77" s="132">
        <f t="shared" si="31"/>
        <v>0</v>
      </c>
      <c r="U77" s="165"/>
      <c r="V77" s="169"/>
      <c r="W77" s="166"/>
      <c r="X77" s="166"/>
      <c r="Y77" s="110"/>
      <c r="Z77" s="70">
        <f t="shared" si="8"/>
        <v>0</v>
      </c>
      <c r="AA77" s="70"/>
      <c r="AB77" s="141">
        <v>15</v>
      </c>
      <c r="AC77" s="203" t="s">
        <v>80</v>
      </c>
      <c r="AD77" s="147" t="s">
        <v>346</v>
      </c>
      <c r="AE77" s="194">
        <f t="shared" si="9"/>
        <v>0</v>
      </c>
      <c r="AF77" s="194">
        <f t="shared" si="32"/>
        <v>0</v>
      </c>
      <c r="AG77" s="195">
        <f t="shared" si="33"/>
        <v>0</v>
      </c>
      <c r="AH77" s="195">
        <f t="shared" si="34"/>
        <v>0</v>
      </c>
      <c r="AI77" s="194">
        <f t="shared" si="35"/>
        <v>0</v>
      </c>
      <c r="AJ77" s="196" t="e">
        <f>#REF!/210</f>
        <v>#REF!</v>
      </c>
      <c r="AK77" s="197">
        <f t="shared" si="36"/>
        <v>0</v>
      </c>
      <c r="AL77" s="194"/>
      <c r="AM77" s="194" t="e">
        <f>AE77-#REF!</f>
        <v>#REF!</v>
      </c>
    </row>
    <row r="78" spans="1:39" s="4" customFormat="1" ht="22.5" customHeight="1">
      <c r="A78" s="35">
        <v>63</v>
      </c>
      <c r="B78" s="260" t="s">
        <v>77</v>
      </c>
      <c r="C78" s="319"/>
      <c r="D78" s="320"/>
      <c r="E78" s="287"/>
      <c r="F78" s="287"/>
      <c r="G78" s="284"/>
      <c r="H78" s="285">
        <f t="shared" si="30"/>
        <v>0</v>
      </c>
      <c r="I78" s="295"/>
      <c r="J78" s="294"/>
      <c r="K78" s="299"/>
      <c r="L78" s="166"/>
      <c r="M78" s="83"/>
      <c r="N78" s="134">
        <f t="shared" si="6"/>
        <v>0</v>
      </c>
      <c r="O78" s="241"/>
      <c r="P78" s="241"/>
      <c r="Q78" s="123"/>
      <c r="R78" s="325"/>
      <c r="S78" s="123"/>
      <c r="T78" s="132">
        <f t="shared" si="31"/>
        <v>0</v>
      </c>
      <c r="U78" s="231"/>
      <c r="V78" s="231"/>
      <c r="W78" s="65"/>
      <c r="X78" s="166"/>
      <c r="Y78" s="110"/>
      <c r="Z78" s="70">
        <f t="shared" si="8"/>
        <v>0</v>
      </c>
      <c r="AA78" s="70"/>
      <c r="AB78" s="141">
        <v>16</v>
      </c>
      <c r="AC78" s="203" t="s">
        <v>77</v>
      </c>
      <c r="AD78" s="147"/>
      <c r="AE78" s="194">
        <f t="shared" si="9"/>
        <v>0</v>
      </c>
      <c r="AF78" s="194">
        <f t="shared" si="32"/>
        <v>0</v>
      </c>
      <c r="AG78" s="195">
        <f t="shared" si="33"/>
        <v>0</v>
      </c>
      <c r="AH78" s="195">
        <f t="shared" si="34"/>
        <v>0</v>
      </c>
      <c r="AI78" s="194">
        <f t="shared" si="35"/>
        <v>0</v>
      </c>
      <c r="AJ78" s="196" t="e">
        <f>#REF!/210</f>
        <v>#REF!</v>
      </c>
      <c r="AK78" s="197">
        <f t="shared" si="36"/>
        <v>0</v>
      </c>
      <c r="AL78" s="194" t="e">
        <f>AE78/#REF!*100</f>
        <v>#REF!</v>
      </c>
      <c r="AM78" s="194" t="e">
        <f>AE78-#REF!</f>
        <v>#REF!</v>
      </c>
    </row>
    <row r="79" spans="1:39" s="4" customFormat="1" ht="22.5" customHeight="1">
      <c r="A79" s="35">
        <v>64</v>
      </c>
      <c r="B79" s="260" t="s">
        <v>78</v>
      </c>
      <c r="C79" s="274">
        <v>900</v>
      </c>
      <c r="D79" s="267">
        <v>2591.1</v>
      </c>
      <c r="E79" s="287"/>
      <c r="F79" s="287"/>
      <c r="G79" s="284"/>
      <c r="H79" s="285">
        <f t="shared" si="30"/>
        <v>3491.1</v>
      </c>
      <c r="I79" s="226"/>
      <c r="J79" s="226"/>
      <c r="K79" s="226"/>
      <c r="L79" s="166"/>
      <c r="M79" s="110"/>
      <c r="N79" s="134">
        <f t="shared" si="6"/>
        <v>0</v>
      </c>
      <c r="O79" s="241"/>
      <c r="P79" s="241"/>
      <c r="Q79" s="123"/>
      <c r="R79" s="325"/>
      <c r="S79" s="123"/>
      <c r="T79" s="132">
        <f t="shared" si="31"/>
        <v>0</v>
      </c>
      <c r="U79" s="231"/>
      <c r="V79" s="231"/>
      <c r="W79" s="65"/>
      <c r="X79" s="166"/>
      <c r="Y79" s="110"/>
      <c r="Z79" s="70">
        <f t="shared" si="8"/>
        <v>0</v>
      </c>
      <c r="AA79" s="70"/>
      <c r="AB79" s="141">
        <v>17</v>
      </c>
      <c r="AC79" s="203" t="s">
        <v>78</v>
      </c>
      <c r="AD79" s="147"/>
      <c r="AE79" s="194">
        <f t="shared" si="9"/>
        <v>3491.1</v>
      </c>
      <c r="AF79" s="194">
        <f t="shared" si="32"/>
        <v>900</v>
      </c>
      <c r="AG79" s="195">
        <f t="shared" si="33"/>
        <v>2591.1</v>
      </c>
      <c r="AH79" s="195">
        <f t="shared" si="34"/>
        <v>0</v>
      </c>
      <c r="AI79" s="194">
        <f t="shared" si="35"/>
        <v>0</v>
      </c>
      <c r="AJ79" s="196" t="e">
        <f>#REF!/210</f>
        <v>#REF!</v>
      </c>
      <c r="AK79" s="197">
        <f t="shared" si="36"/>
        <v>0</v>
      </c>
      <c r="AL79" s="194" t="e">
        <f>AE79/#REF!*100</f>
        <v>#REF!</v>
      </c>
      <c r="AM79" s="194" t="e">
        <f>AE79-#REF!</f>
        <v>#REF!</v>
      </c>
    </row>
    <row r="80" spans="1:39" s="4" customFormat="1" ht="22.5" customHeight="1">
      <c r="A80" s="35">
        <v>65</v>
      </c>
      <c r="B80" s="260" t="s">
        <v>79</v>
      </c>
      <c r="C80" s="274">
        <v>100</v>
      </c>
      <c r="D80" s="267">
        <v>2803</v>
      </c>
      <c r="E80" s="287"/>
      <c r="F80" s="287"/>
      <c r="G80" s="284"/>
      <c r="H80" s="285">
        <f t="shared" si="30"/>
        <v>2903</v>
      </c>
      <c r="I80" s="226"/>
      <c r="J80" s="226"/>
      <c r="K80" s="226"/>
      <c r="L80" s="166"/>
      <c r="M80" s="110"/>
      <c r="N80" s="134">
        <f t="shared" si="6"/>
        <v>0</v>
      </c>
      <c r="O80" s="241"/>
      <c r="P80" s="241"/>
      <c r="Q80" s="123"/>
      <c r="R80" s="325"/>
      <c r="S80" s="123"/>
      <c r="T80" s="132">
        <f t="shared" si="31"/>
        <v>0</v>
      </c>
      <c r="U80" s="231"/>
      <c r="V80" s="231"/>
      <c r="W80" s="65"/>
      <c r="X80" s="166"/>
      <c r="Y80" s="110"/>
      <c r="Z80" s="70">
        <f t="shared" si="8"/>
        <v>0</v>
      </c>
      <c r="AA80" s="70"/>
      <c r="AB80" s="141">
        <v>18</v>
      </c>
      <c r="AC80" s="203" t="s">
        <v>79</v>
      </c>
      <c r="AD80" s="147"/>
      <c r="AE80" s="194">
        <f t="shared" si="9"/>
        <v>2903</v>
      </c>
      <c r="AF80" s="194">
        <f t="shared" si="32"/>
        <v>100</v>
      </c>
      <c r="AG80" s="195">
        <f t="shared" si="33"/>
        <v>2803</v>
      </c>
      <c r="AH80" s="195">
        <f t="shared" si="34"/>
        <v>0</v>
      </c>
      <c r="AI80" s="194">
        <f t="shared" si="35"/>
        <v>0</v>
      </c>
      <c r="AJ80" s="196" t="e">
        <f>#REF!/210</f>
        <v>#REF!</v>
      </c>
      <c r="AK80" s="197">
        <f t="shared" si="36"/>
        <v>0</v>
      </c>
      <c r="AL80" s="194" t="e">
        <f>AE80/#REF!*100</f>
        <v>#REF!</v>
      </c>
      <c r="AM80" s="194" t="e">
        <f>AE80-#REF!</f>
        <v>#REF!</v>
      </c>
    </row>
    <row r="81" spans="1:39" s="4" customFormat="1" ht="22.5" customHeight="1">
      <c r="A81" s="35">
        <v>66</v>
      </c>
      <c r="B81" s="260" t="s">
        <v>108</v>
      </c>
      <c r="C81" s="274">
        <v>1550</v>
      </c>
      <c r="D81" s="267">
        <v>1115.6</v>
      </c>
      <c r="E81" s="287"/>
      <c r="F81" s="287"/>
      <c r="G81" s="284"/>
      <c r="H81" s="285">
        <f t="shared" si="30"/>
        <v>2665.6</v>
      </c>
      <c r="I81" s="226"/>
      <c r="J81" s="226">
        <v>3061</v>
      </c>
      <c r="K81" s="226"/>
      <c r="L81" s="166"/>
      <c r="M81" s="110"/>
      <c r="N81" s="134">
        <f aca="true" t="shared" si="37" ref="N81:N158">I81+J81+K81+L81</f>
        <v>3061</v>
      </c>
      <c r="O81" s="231">
        <v>1000</v>
      </c>
      <c r="P81" s="231">
        <v>1413</v>
      </c>
      <c r="Q81" s="234"/>
      <c r="R81" s="234"/>
      <c r="S81" s="94"/>
      <c r="T81" s="132">
        <f t="shared" si="31"/>
        <v>2413</v>
      </c>
      <c r="U81" s="231">
        <v>3000</v>
      </c>
      <c r="V81" s="231">
        <v>13</v>
      </c>
      <c r="W81" s="65"/>
      <c r="X81" s="165"/>
      <c r="Y81" s="110"/>
      <c r="Z81" s="70">
        <f aca="true" t="shared" si="38" ref="Z81:Z159">U81+V81+W81+X81</f>
        <v>3013</v>
      </c>
      <c r="AA81" s="70"/>
      <c r="AB81" s="141">
        <v>19</v>
      </c>
      <c r="AC81" s="203" t="s">
        <v>108</v>
      </c>
      <c r="AD81" s="147"/>
      <c r="AE81" s="194">
        <f aca="true" t="shared" si="39" ref="AE81:AE158">AF81+AG81+AH81+AI81</f>
        <v>11152.6</v>
      </c>
      <c r="AF81" s="194">
        <f t="shared" si="32"/>
        <v>5550</v>
      </c>
      <c r="AG81" s="195">
        <f t="shared" si="33"/>
        <v>5602.6</v>
      </c>
      <c r="AH81" s="195">
        <f t="shared" si="34"/>
        <v>0</v>
      </c>
      <c r="AI81" s="194">
        <f t="shared" si="35"/>
        <v>0</v>
      </c>
      <c r="AJ81" s="196" t="e">
        <f>#REF!/210</f>
        <v>#REF!</v>
      </c>
      <c r="AK81" s="197">
        <f t="shared" si="36"/>
        <v>0</v>
      </c>
      <c r="AL81" s="194" t="e">
        <f>AE81/#REF!*100</f>
        <v>#REF!</v>
      </c>
      <c r="AM81" s="194" t="e">
        <f>AE81-#REF!</f>
        <v>#REF!</v>
      </c>
    </row>
    <row r="82" spans="1:39" s="4" customFormat="1" ht="22.5" customHeight="1">
      <c r="A82" s="35"/>
      <c r="B82" s="176" t="s">
        <v>368</v>
      </c>
      <c r="C82" s="274"/>
      <c r="D82" s="275">
        <v>2862.7</v>
      </c>
      <c r="E82" s="275">
        <v>2915.6</v>
      </c>
      <c r="F82" s="275"/>
      <c r="G82" s="284"/>
      <c r="H82" s="286">
        <f>SUM(C82:F82)</f>
        <v>5778.299999999999</v>
      </c>
      <c r="I82" s="226"/>
      <c r="J82" s="226">
        <v>3742.999</v>
      </c>
      <c r="K82" s="226">
        <v>2285.798</v>
      </c>
      <c r="L82" s="166"/>
      <c r="M82" s="110"/>
      <c r="N82" s="134">
        <f>I82+J82+K82+L82</f>
        <v>6028.797</v>
      </c>
      <c r="O82" s="241"/>
      <c r="P82" s="231">
        <v>292.414</v>
      </c>
      <c r="Q82" s="231">
        <v>3624.918</v>
      </c>
      <c r="R82" s="325"/>
      <c r="S82" s="123"/>
      <c r="T82" s="132">
        <f t="shared" si="31"/>
        <v>3917.3320000000003</v>
      </c>
      <c r="U82" s="231"/>
      <c r="V82" s="231">
        <v>927</v>
      </c>
      <c r="W82" s="231">
        <v>1748.243</v>
      </c>
      <c r="X82" s="165"/>
      <c r="Y82" s="110"/>
      <c r="Z82" s="70">
        <f>U82+V82+W82+X82</f>
        <v>2675.243</v>
      </c>
      <c r="AA82" s="70"/>
      <c r="AB82" s="141">
        <v>19</v>
      </c>
      <c r="AC82" s="203" t="s">
        <v>108</v>
      </c>
      <c r="AD82" s="147"/>
      <c r="AE82" s="194">
        <f>AF82+AG82+AH82+AI82</f>
        <v>18399.672</v>
      </c>
      <c r="AF82" s="194">
        <f t="shared" si="32"/>
        <v>0</v>
      </c>
      <c r="AG82" s="195">
        <f t="shared" si="33"/>
        <v>7825.112999999999</v>
      </c>
      <c r="AH82" s="195">
        <f t="shared" si="34"/>
        <v>10574.559</v>
      </c>
      <c r="AI82" s="194">
        <f t="shared" si="35"/>
        <v>0</v>
      </c>
      <c r="AJ82" s="196" t="e">
        <f>#REF!/210</f>
        <v>#REF!</v>
      </c>
      <c r="AK82" s="197">
        <f t="shared" si="36"/>
        <v>0</v>
      </c>
      <c r="AL82" s="194" t="e">
        <f>AE82/#REF!*100</f>
        <v>#REF!</v>
      </c>
      <c r="AM82" s="194" t="e">
        <f>AE82-#REF!</f>
        <v>#REF!</v>
      </c>
    </row>
    <row r="83" spans="1:39" s="4" customFormat="1" ht="22.5" customHeight="1">
      <c r="A83" s="35"/>
      <c r="B83" s="260"/>
      <c r="C83" s="274"/>
      <c r="D83" s="267"/>
      <c r="E83" s="266"/>
      <c r="F83" s="266"/>
      <c r="G83" s="185"/>
      <c r="H83" s="154"/>
      <c r="I83" s="226"/>
      <c r="J83" s="226"/>
      <c r="K83" s="166"/>
      <c r="L83" s="166"/>
      <c r="M83" s="110"/>
      <c r="N83" s="134"/>
      <c r="O83" s="241"/>
      <c r="P83" s="241"/>
      <c r="Q83" s="123"/>
      <c r="R83" s="325"/>
      <c r="S83" s="123"/>
      <c r="T83" s="132"/>
      <c r="U83" s="163"/>
      <c r="V83" s="231"/>
      <c r="W83" s="65"/>
      <c r="X83" s="165"/>
      <c r="Y83" s="110"/>
      <c r="Z83" s="70"/>
      <c r="AA83" s="70"/>
      <c r="AB83" s="70"/>
      <c r="AC83" s="209" t="s">
        <v>57</v>
      </c>
      <c r="AD83" s="264"/>
      <c r="AE83" s="265">
        <f>SUM(AE63:AE82)</f>
        <v>230460.07179999998</v>
      </c>
      <c r="AF83" s="265">
        <f>SUM(AF63:AF82)</f>
        <v>74889.5</v>
      </c>
      <c r="AG83" s="265">
        <f>SUM(AG63:AG82)</f>
        <v>144996.0128</v>
      </c>
      <c r="AH83" s="265">
        <f>SUM(AH63:AH82)</f>
        <v>10574.559</v>
      </c>
      <c r="AI83" s="265">
        <f>SUM(AI63:AI82)</f>
        <v>0</v>
      </c>
      <c r="AJ83" s="265" t="e">
        <f>SUM(AJ63:AJ81)</f>
        <v>#REF!</v>
      </c>
      <c r="AK83" s="265">
        <f>SUM(AK63:AK81)</f>
        <v>0</v>
      </c>
      <c r="AL83" s="194"/>
      <c r="AM83" s="194"/>
    </row>
    <row r="84" spans="1:39" s="4" customFormat="1" ht="41.25" customHeight="1">
      <c r="A84" s="35"/>
      <c r="B84" s="125"/>
      <c r="C84" s="274"/>
      <c r="D84" s="267"/>
      <c r="E84" s="266"/>
      <c r="F84" s="266"/>
      <c r="G84" s="185"/>
      <c r="H84" s="154"/>
      <c r="I84" s="226"/>
      <c r="J84" s="226"/>
      <c r="K84" s="166"/>
      <c r="L84" s="166"/>
      <c r="M84" s="110"/>
      <c r="N84" s="134"/>
      <c r="O84" s="310"/>
      <c r="P84" s="310"/>
      <c r="Q84" s="123"/>
      <c r="R84" s="325"/>
      <c r="S84" s="123"/>
      <c r="T84" s="132"/>
      <c r="U84" s="163"/>
      <c r="V84" s="231"/>
      <c r="W84" s="65"/>
      <c r="X84" s="165"/>
      <c r="Y84" s="110"/>
      <c r="Z84" s="70"/>
      <c r="AA84" s="70"/>
      <c r="AB84" s="70"/>
      <c r="AC84" s="203"/>
      <c r="AD84" s="262"/>
      <c r="AE84" s="378" t="s">
        <v>334</v>
      </c>
      <c r="AF84" s="379"/>
      <c r="AG84" s="379"/>
      <c r="AH84" s="379"/>
      <c r="AI84" s="380"/>
      <c r="AJ84" s="196"/>
      <c r="AK84" s="197"/>
      <c r="AL84" s="194"/>
      <c r="AM84" s="194"/>
    </row>
    <row r="85" spans="1:39" s="4" customFormat="1" ht="22.5" customHeight="1">
      <c r="A85" s="35"/>
      <c r="B85" s="125"/>
      <c r="C85" s="274"/>
      <c r="D85" s="267"/>
      <c r="E85" s="266"/>
      <c r="F85" s="266"/>
      <c r="G85" s="185"/>
      <c r="H85" s="154"/>
      <c r="I85" s="226"/>
      <c r="J85" s="226"/>
      <c r="K85" s="166"/>
      <c r="L85" s="166"/>
      <c r="M85" s="110"/>
      <c r="N85" s="134"/>
      <c r="O85" s="240"/>
      <c r="P85" s="240"/>
      <c r="Q85" s="123"/>
      <c r="R85" s="325"/>
      <c r="S85" s="123"/>
      <c r="T85" s="132"/>
      <c r="U85" s="163"/>
      <c r="V85" s="231"/>
      <c r="W85" s="65"/>
      <c r="X85" s="165"/>
      <c r="Y85" s="110"/>
      <c r="Z85" s="70"/>
      <c r="AA85" s="70"/>
      <c r="AB85" s="70"/>
      <c r="AC85" s="203"/>
      <c r="AD85" s="192"/>
      <c r="AE85" s="68" t="s">
        <v>20</v>
      </c>
      <c r="AF85" s="142" t="s">
        <v>16</v>
      </c>
      <c r="AG85" s="142" t="s">
        <v>17</v>
      </c>
      <c r="AH85" s="142" t="s">
        <v>18</v>
      </c>
      <c r="AI85" s="142" t="s">
        <v>19</v>
      </c>
      <c r="AJ85" s="196"/>
      <c r="AK85" s="197"/>
      <c r="AL85" s="194"/>
      <c r="AM85" s="194"/>
    </row>
    <row r="86" spans="1:39" s="4" customFormat="1" ht="22.5" customHeight="1">
      <c r="A86" s="35">
        <v>67</v>
      </c>
      <c r="B86" s="175" t="s">
        <v>76</v>
      </c>
      <c r="C86" s="275">
        <v>18674</v>
      </c>
      <c r="D86" s="275">
        <v>5106.2</v>
      </c>
      <c r="E86" s="275">
        <v>19008.8</v>
      </c>
      <c r="F86" s="275"/>
      <c r="G86" s="185"/>
      <c r="H86" s="285">
        <f aca="true" t="shared" si="40" ref="H86:H99">C86+D86+E86+F86</f>
        <v>42789</v>
      </c>
      <c r="I86" s="226">
        <v>3421</v>
      </c>
      <c r="J86" s="226">
        <v>2550.574</v>
      </c>
      <c r="K86" s="226">
        <v>14022.004</v>
      </c>
      <c r="L86" s="166"/>
      <c r="M86" s="111"/>
      <c r="N86" s="134">
        <f t="shared" si="37"/>
        <v>19993.578</v>
      </c>
      <c r="O86" s="231">
        <v>4658</v>
      </c>
      <c r="P86" s="231">
        <v>2754</v>
      </c>
      <c r="Q86" s="234">
        <v>13302.868</v>
      </c>
      <c r="R86" s="122"/>
      <c r="S86" s="123"/>
      <c r="T86" s="132">
        <f aca="true" t="shared" si="41" ref="T86:T99">O86+P86+Q86+R86</f>
        <v>20714.868000000002</v>
      </c>
      <c r="U86" s="372">
        <v>4761.5</v>
      </c>
      <c r="V86" s="372">
        <v>2379.5</v>
      </c>
      <c r="W86" s="372">
        <v>20442.21675</v>
      </c>
      <c r="X86" s="166"/>
      <c r="Y86" s="111"/>
      <c r="Z86" s="70">
        <f t="shared" si="38"/>
        <v>27583.21675</v>
      </c>
      <c r="AA86" s="70"/>
      <c r="AB86" s="141">
        <v>1</v>
      </c>
      <c r="AC86" s="201" t="s">
        <v>76</v>
      </c>
      <c r="AD86" s="147"/>
      <c r="AE86" s="194">
        <f t="shared" si="39"/>
        <v>111080.66275000002</v>
      </c>
      <c r="AF86" s="194">
        <f aca="true" t="shared" si="42" ref="AF86:AF99">C86+I86+O86+U86</f>
        <v>31514.5</v>
      </c>
      <c r="AG86" s="195">
        <f aca="true" t="shared" si="43" ref="AG86:AG99">D86+J86+P86+V86</f>
        <v>12790.274</v>
      </c>
      <c r="AH86" s="195">
        <f aca="true" t="shared" si="44" ref="AH86:AH99">E86+K86+Q86+W86</f>
        <v>66775.88875000001</v>
      </c>
      <c r="AI86" s="194">
        <f aca="true" t="shared" si="45" ref="AI86:AI99">F86+L86+R86+X86</f>
        <v>0</v>
      </c>
      <c r="AJ86" s="196" t="e">
        <f>#REF!/210</f>
        <v>#REF!</v>
      </c>
      <c r="AK86" s="197">
        <f aca="true" t="shared" si="46" ref="AK86:AK99">G86+M86+S86+Y86</f>
        <v>0</v>
      </c>
      <c r="AL86" s="194" t="e">
        <f>AE86/#REF!*100</f>
        <v>#REF!</v>
      </c>
      <c r="AM86" s="194" t="e">
        <f>AE86-#REF!</f>
        <v>#REF!</v>
      </c>
    </row>
    <row r="87" spans="1:39" s="4" customFormat="1" ht="22.5" customHeight="1">
      <c r="A87" s="35">
        <v>68</v>
      </c>
      <c r="B87" s="126" t="s">
        <v>62</v>
      </c>
      <c r="C87" s="274">
        <v>10600</v>
      </c>
      <c r="D87" s="267">
        <v>4686.7</v>
      </c>
      <c r="E87" s="275"/>
      <c r="F87" s="266"/>
      <c r="G87" s="185"/>
      <c r="H87" s="285">
        <f t="shared" si="40"/>
        <v>15286.7</v>
      </c>
      <c r="I87" s="226">
        <v>2000</v>
      </c>
      <c r="J87" s="226"/>
      <c r="K87" s="226"/>
      <c r="L87" s="166"/>
      <c r="M87" s="110"/>
      <c r="N87" s="134">
        <f t="shared" si="37"/>
        <v>2000</v>
      </c>
      <c r="O87" s="234">
        <v>2852</v>
      </c>
      <c r="P87" s="234"/>
      <c r="Q87" s="234"/>
      <c r="R87" s="325"/>
      <c r="S87" s="123"/>
      <c r="T87" s="132">
        <f t="shared" si="41"/>
        <v>2852</v>
      </c>
      <c r="U87" s="372">
        <v>2100</v>
      </c>
      <c r="V87" s="231"/>
      <c r="W87" s="166"/>
      <c r="X87" s="166"/>
      <c r="Y87" s="65"/>
      <c r="Z87" s="70">
        <f t="shared" si="38"/>
        <v>2100</v>
      </c>
      <c r="AA87" s="70"/>
      <c r="AB87" s="141">
        <v>2</v>
      </c>
      <c r="AC87" s="263" t="s">
        <v>294</v>
      </c>
      <c r="AD87" s="147"/>
      <c r="AE87" s="194">
        <f t="shared" si="39"/>
        <v>22238.7</v>
      </c>
      <c r="AF87" s="194">
        <f t="shared" si="42"/>
        <v>17552</v>
      </c>
      <c r="AG87" s="195">
        <f t="shared" si="43"/>
        <v>4686.7</v>
      </c>
      <c r="AH87" s="195">
        <f t="shared" si="44"/>
        <v>0</v>
      </c>
      <c r="AI87" s="194">
        <f t="shared" si="45"/>
        <v>0</v>
      </c>
      <c r="AJ87" s="196" t="e">
        <f>#REF!/210</f>
        <v>#REF!</v>
      </c>
      <c r="AK87" s="197">
        <f t="shared" si="46"/>
        <v>0</v>
      </c>
      <c r="AL87" s="194" t="e">
        <f>AE87/#REF!*100</f>
        <v>#REF!</v>
      </c>
      <c r="AM87" s="194" t="e">
        <f>AE87-#REF!</f>
        <v>#REF!</v>
      </c>
    </row>
    <row r="88" spans="1:39" s="4" customFormat="1" ht="22.5" customHeight="1">
      <c r="A88" s="35">
        <v>69</v>
      </c>
      <c r="B88" s="51" t="s">
        <v>213</v>
      </c>
      <c r="C88" s="267">
        <v>390</v>
      </c>
      <c r="D88" s="267">
        <v>16966.1</v>
      </c>
      <c r="E88" s="275"/>
      <c r="F88" s="266"/>
      <c r="G88" s="185"/>
      <c r="H88" s="285">
        <f t="shared" si="40"/>
        <v>17356.1</v>
      </c>
      <c r="I88" s="226"/>
      <c r="J88" s="226"/>
      <c r="K88" s="299"/>
      <c r="L88" s="166"/>
      <c r="M88" s="111"/>
      <c r="N88" s="134">
        <f>I88+J88+K88+L88</f>
        <v>0</v>
      </c>
      <c r="O88" s="241"/>
      <c r="P88" s="310"/>
      <c r="Q88" s="348"/>
      <c r="R88" s="122"/>
      <c r="S88" s="122"/>
      <c r="T88" s="132">
        <f t="shared" si="41"/>
        <v>0</v>
      </c>
      <c r="U88" s="231"/>
      <c r="V88" s="231"/>
      <c r="W88" s="166"/>
      <c r="X88" s="166"/>
      <c r="Y88" s="64"/>
      <c r="Z88" s="70">
        <f>U88+V88+W88+X88</f>
        <v>0</v>
      </c>
      <c r="AA88" s="70"/>
      <c r="AB88" s="141">
        <v>3</v>
      </c>
      <c r="AC88" s="202" t="s">
        <v>348</v>
      </c>
      <c r="AD88" s="147"/>
      <c r="AE88" s="194">
        <f>AF88+AG88+AH88+AI88</f>
        <v>17356.1</v>
      </c>
      <c r="AF88" s="194">
        <f t="shared" si="42"/>
        <v>390</v>
      </c>
      <c r="AG88" s="195">
        <f t="shared" si="43"/>
        <v>16966.1</v>
      </c>
      <c r="AH88" s="195">
        <f t="shared" si="44"/>
        <v>0</v>
      </c>
      <c r="AI88" s="194">
        <f t="shared" si="45"/>
        <v>0</v>
      </c>
      <c r="AJ88" s="196" t="e">
        <f>#REF!/210</f>
        <v>#REF!</v>
      </c>
      <c r="AK88" s="197">
        <f t="shared" si="46"/>
        <v>0</v>
      </c>
      <c r="AL88" s="194" t="e">
        <f>AE88/#REF!*100</f>
        <v>#REF!</v>
      </c>
      <c r="AM88" s="194" t="e">
        <f>AE88-#REF!</f>
        <v>#REF!</v>
      </c>
    </row>
    <row r="89" spans="1:39" s="4" customFormat="1" ht="22.5" customHeight="1">
      <c r="A89" s="35">
        <v>70</v>
      </c>
      <c r="B89" s="51" t="s">
        <v>131</v>
      </c>
      <c r="C89" s="267">
        <v>4000</v>
      </c>
      <c r="D89" s="267"/>
      <c r="E89" s="275"/>
      <c r="F89" s="266"/>
      <c r="G89" s="185"/>
      <c r="H89" s="285">
        <f t="shared" si="40"/>
        <v>4000</v>
      </c>
      <c r="I89" s="226"/>
      <c r="J89" s="226"/>
      <c r="K89" s="299"/>
      <c r="L89" s="166"/>
      <c r="M89" s="111"/>
      <c r="N89" s="134">
        <f aca="true" t="shared" si="47" ref="N89:N94">I89+J89+K89+L89</f>
        <v>0</v>
      </c>
      <c r="O89" s="241"/>
      <c r="P89" s="310"/>
      <c r="Q89" s="348"/>
      <c r="R89" s="122"/>
      <c r="S89" s="122"/>
      <c r="T89" s="132">
        <f t="shared" si="41"/>
        <v>0</v>
      </c>
      <c r="U89" s="64"/>
      <c r="V89" s="64"/>
      <c r="W89" s="166"/>
      <c r="X89" s="166"/>
      <c r="Y89" s="64"/>
      <c r="Z89" s="70">
        <f aca="true" t="shared" si="48" ref="Z89:Z94">U89+V89+W89+X89</f>
        <v>0</v>
      </c>
      <c r="AA89" s="70"/>
      <c r="AB89" s="141">
        <v>4</v>
      </c>
      <c r="AC89" s="202" t="s">
        <v>353</v>
      </c>
      <c r="AD89" s="147" t="s">
        <v>346</v>
      </c>
      <c r="AE89" s="194">
        <f aca="true" t="shared" si="49" ref="AE89:AE94">AF89+AG89+AH89+AI89</f>
        <v>4000</v>
      </c>
      <c r="AF89" s="194">
        <f t="shared" si="42"/>
        <v>4000</v>
      </c>
      <c r="AG89" s="195">
        <f t="shared" si="43"/>
        <v>0</v>
      </c>
      <c r="AH89" s="195">
        <f t="shared" si="44"/>
        <v>0</v>
      </c>
      <c r="AI89" s="194">
        <f t="shared" si="45"/>
        <v>0</v>
      </c>
      <c r="AJ89" s="196" t="e">
        <f>#REF!/210</f>
        <v>#REF!</v>
      </c>
      <c r="AK89" s="197">
        <f t="shared" si="46"/>
        <v>0</v>
      </c>
      <c r="AL89" s="194" t="e">
        <f>AE89/#REF!*100</f>
        <v>#REF!</v>
      </c>
      <c r="AM89" s="194" t="e">
        <f>AE89-#REF!</f>
        <v>#REF!</v>
      </c>
    </row>
    <row r="90" spans="1:39" s="4" customFormat="1" ht="22.5" customHeight="1">
      <c r="A90" s="35">
        <v>71</v>
      </c>
      <c r="B90" s="51" t="s">
        <v>132</v>
      </c>
      <c r="C90" s="267">
        <v>4005</v>
      </c>
      <c r="D90" s="267">
        <v>1647.8</v>
      </c>
      <c r="E90" s="275"/>
      <c r="F90" s="266"/>
      <c r="G90" s="185"/>
      <c r="H90" s="285">
        <f t="shared" si="40"/>
        <v>5652.8</v>
      </c>
      <c r="I90" s="226"/>
      <c r="J90" s="226"/>
      <c r="K90" s="304"/>
      <c r="L90" s="166"/>
      <c r="M90" s="111"/>
      <c r="N90" s="134">
        <f t="shared" si="47"/>
        <v>0</v>
      </c>
      <c r="O90" s="241"/>
      <c r="P90" s="310"/>
      <c r="Q90" s="349"/>
      <c r="R90" s="122"/>
      <c r="S90" s="122"/>
      <c r="T90" s="132">
        <f t="shared" si="41"/>
        <v>0</v>
      </c>
      <c r="U90" s="231"/>
      <c r="V90" s="231"/>
      <c r="W90" s="166"/>
      <c r="X90" s="166"/>
      <c r="Y90" s="64"/>
      <c r="Z90" s="70">
        <f t="shared" si="48"/>
        <v>0</v>
      </c>
      <c r="AA90" s="70"/>
      <c r="AB90" s="141">
        <v>5</v>
      </c>
      <c r="AC90" s="202" t="s">
        <v>354</v>
      </c>
      <c r="AD90" s="147"/>
      <c r="AE90" s="194">
        <f t="shared" si="49"/>
        <v>5652.8</v>
      </c>
      <c r="AF90" s="194">
        <f t="shared" si="42"/>
        <v>4005</v>
      </c>
      <c r="AG90" s="195">
        <f t="shared" si="43"/>
        <v>1647.8</v>
      </c>
      <c r="AH90" s="195">
        <f t="shared" si="44"/>
        <v>0</v>
      </c>
      <c r="AI90" s="194">
        <f t="shared" si="45"/>
        <v>0</v>
      </c>
      <c r="AJ90" s="196" t="e">
        <f>#REF!/210</f>
        <v>#REF!</v>
      </c>
      <c r="AK90" s="197">
        <f t="shared" si="46"/>
        <v>0</v>
      </c>
      <c r="AL90" s="194" t="e">
        <f>AE90/#REF!*100</f>
        <v>#REF!</v>
      </c>
      <c r="AM90" s="194" t="e">
        <f>AE90-#REF!</f>
        <v>#REF!</v>
      </c>
    </row>
    <row r="91" spans="1:39" s="4" customFormat="1" ht="22.5" customHeight="1">
      <c r="A91" s="35">
        <v>72</v>
      </c>
      <c r="B91" s="51" t="s">
        <v>214</v>
      </c>
      <c r="C91" s="267">
        <v>6770</v>
      </c>
      <c r="D91" s="267"/>
      <c r="E91" s="275"/>
      <c r="F91" s="266"/>
      <c r="G91" s="185"/>
      <c r="H91" s="285">
        <f t="shared" si="40"/>
        <v>6770</v>
      </c>
      <c r="I91" s="226"/>
      <c r="J91" s="226"/>
      <c r="K91" s="299"/>
      <c r="L91" s="166"/>
      <c r="M91" s="111"/>
      <c r="N91" s="134">
        <f t="shared" si="47"/>
        <v>0</v>
      </c>
      <c r="O91" s="241"/>
      <c r="P91" s="310"/>
      <c r="Q91" s="348"/>
      <c r="R91" s="122"/>
      <c r="S91" s="122"/>
      <c r="T91" s="132">
        <f t="shared" si="41"/>
        <v>0</v>
      </c>
      <c r="U91" s="231"/>
      <c r="V91" s="165"/>
      <c r="W91" s="166"/>
      <c r="X91" s="166"/>
      <c r="Y91" s="64"/>
      <c r="Z91" s="70">
        <f t="shared" si="48"/>
        <v>0</v>
      </c>
      <c r="AA91" s="70"/>
      <c r="AB91" s="141">
        <v>6</v>
      </c>
      <c r="AC91" s="202" t="s">
        <v>347</v>
      </c>
      <c r="AD91" s="147"/>
      <c r="AE91" s="194">
        <f t="shared" si="49"/>
        <v>6770</v>
      </c>
      <c r="AF91" s="194">
        <f t="shared" si="42"/>
        <v>6770</v>
      </c>
      <c r="AG91" s="195">
        <f t="shared" si="43"/>
        <v>0</v>
      </c>
      <c r="AH91" s="195">
        <f t="shared" si="44"/>
        <v>0</v>
      </c>
      <c r="AI91" s="194">
        <f t="shared" si="45"/>
        <v>0</v>
      </c>
      <c r="AJ91" s="196" t="e">
        <f>#REF!/210</f>
        <v>#REF!</v>
      </c>
      <c r="AK91" s="197">
        <f t="shared" si="46"/>
        <v>0</v>
      </c>
      <c r="AL91" s="194" t="e">
        <f>AE91/#REF!*100</f>
        <v>#REF!</v>
      </c>
      <c r="AM91" s="194" t="e">
        <f>AE91-#REF!</f>
        <v>#REF!</v>
      </c>
    </row>
    <row r="92" spans="1:39" s="4" customFormat="1" ht="22.5" customHeight="1">
      <c r="A92" s="35">
        <v>73</v>
      </c>
      <c r="B92" s="51" t="s">
        <v>133</v>
      </c>
      <c r="C92" s="267">
        <v>8150</v>
      </c>
      <c r="D92" s="267">
        <v>7035.2</v>
      </c>
      <c r="E92" s="275"/>
      <c r="F92" s="266"/>
      <c r="G92" s="185"/>
      <c r="H92" s="285">
        <f t="shared" si="40"/>
        <v>15185.2</v>
      </c>
      <c r="I92" s="226">
        <v>1361</v>
      </c>
      <c r="J92" s="226">
        <v>4216</v>
      </c>
      <c r="K92" s="299"/>
      <c r="L92" s="166"/>
      <c r="M92" s="111"/>
      <c r="N92" s="134">
        <f t="shared" si="47"/>
        <v>5577</v>
      </c>
      <c r="O92" s="231">
        <v>39</v>
      </c>
      <c r="P92" s="234">
        <v>4546.5</v>
      </c>
      <c r="Q92" s="348"/>
      <c r="R92" s="122"/>
      <c r="S92" s="122"/>
      <c r="T92" s="132">
        <f t="shared" si="41"/>
        <v>4585.5</v>
      </c>
      <c r="U92" s="372">
        <v>1050</v>
      </c>
      <c r="V92" s="372">
        <v>2521</v>
      </c>
      <c r="W92" s="166"/>
      <c r="X92" s="166"/>
      <c r="Y92" s="64"/>
      <c r="Z92" s="70">
        <f t="shared" si="48"/>
        <v>3571</v>
      </c>
      <c r="AA92" s="70"/>
      <c r="AB92" s="141">
        <v>7</v>
      </c>
      <c r="AC92" s="202" t="s">
        <v>355</v>
      </c>
      <c r="AD92" s="147"/>
      <c r="AE92" s="194">
        <f t="shared" si="49"/>
        <v>28918.7</v>
      </c>
      <c r="AF92" s="194">
        <f t="shared" si="42"/>
        <v>10600</v>
      </c>
      <c r="AG92" s="195">
        <f t="shared" si="43"/>
        <v>18318.7</v>
      </c>
      <c r="AH92" s="195">
        <f t="shared" si="44"/>
        <v>0</v>
      </c>
      <c r="AI92" s="194">
        <f t="shared" si="45"/>
        <v>0</v>
      </c>
      <c r="AJ92" s="196" t="e">
        <f>#REF!/210</f>
        <v>#REF!</v>
      </c>
      <c r="AK92" s="197">
        <f t="shared" si="46"/>
        <v>0</v>
      </c>
      <c r="AL92" s="194" t="e">
        <f>AE92/#REF!*100</f>
        <v>#REF!</v>
      </c>
      <c r="AM92" s="194" t="e">
        <f>AE92-#REF!</f>
        <v>#REF!</v>
      </c>
    </row>
    <row r="93" spans="1:39" s="4" customFormat="1" ht="22.5" customHeight="1">
      <c r="A93" s="35">
        <v>74</v>
      </c>
      <c r="B93" s="51" t="s">
        <v>199</v>
      </c>
      <c r="C93" s="267">
        <v>3600</v>
      </c>
      <c r="D93" s="267">
        <v>1252</v>
      </c>
      <c r="E93" s="275"/>
      <c r="F93" s="266"/>
      <c r="G93" s="185"/>
      <c r="H93" s="285">
        <f t="shared" si="40"/>
        <v>4852</v>
      </c>
      <c r="I93" s="226">
        <v>1950</v>
      </c>
      <c r="J93" s="226">
        <v>60</v>
      </c>
      <c r="K93" s="299"/>
      <c r="L93" s="166"/>
      <c r="M93" s="111"/>
      <c r="N93" s="134">
        <f t="shared" si="47"/>
        <v>2010</v>
      </c>
      <c r="O93" s="231">
        <v>2000</v>
      </c>
      <c r="P93" s="234">
        <v>180</v>
      </c>
      <c r="Q93" s="348"/>
      <c r="R93" s="122"/>
      <c r="S93" s="122"/>
      <c r="T93" s="132">
        <f t="shared" si="41"/>
        <v>2180</v>
      </c>
      <c r="U93" s="236">
        <v>2400</v>
      </c>
      <c r="V93" s="238">
        <v>591</v>
      </c>
      <c r="W93" s="166"/>
      <c r="X93" s="166"/>
      <c r="Y93" s="64"/>
      <c r="Z93" s="70">
        <f t="shared" si="48"/>
        <v>2991</v>
      </c>
      <c r="AA93" s="70"/>
      <c r="AB93" s="141">
        <v>8</v>
      </c>
      <c r="AC93" s="202" t="s">
        <v>356</v>
      </c>
      <c r="AD93" s="147"/>
      <c r="AE93" s="194">
        <f t="shared" si="49"/>
        <v>12033</v>
      </c>
      <c r="AF93" s="194">
        <f t="shared" si="42"/>
        <v>9950</v>
      </c>
      <c r="AG93" s="195">
        <f t="shared" si="43"/>
        <v>2083</v>
      </c>
      <c r="AH93" s="195">
        <f t="shared" si="44"/>
        <v>0</v>
      </c>
      <c r="AI93" s="194">
        <f t="shared" si="45"/>
        <v>0</v>
      </c>
      <c r="AJ93" s="196" t="e">
        <f>#REF!/210</f>
        <v>#REF!</v>
      </c>
      <c r="AK93" s="197">
        <f t="shared" si="46"/>
        <v>0</v>
      </c>
      <c r="AL93" s="194" t="e">
        <f>AE93/#REF!*100</f>
        <v>#REF!</v>
      </c>
      <c r="AM93" s="194" t="e">
        <f>AE93-#REF!</f>
        <v>#REF!</v>
      </c>
    </row>
    <row r="94" spans="1:39" s="4" customFormat="1" ht="22.5" customHeight="1">
      <c r="A94" s="35">
        <v>75</v>
      </c>
      <c r="B94" s="51" t="s">
        <v>196</v>
      </c>
      <c r="C94" s="275"/>
      <c r="D94" s="275"/>
      <c r="E94" s="275"/>
      <c r="F94" s="266"/>
      <c r="G94" s="185"/>
      <c r="H94" s="285">
        <f t="shared" si="40"/>
        <v>0</v>
      </c>
      <c r="I94" s="296"/>
      <c r="J94" s="296"/>
      <c r="K94" s="299"/>
      <c r="L94" s="166"/>
      <c r="M94" s="111"/>
      <c r="N94" s="134">
        <f t="shared" si="47"/>
        <v>0</v>
      </c>
      <c r="O94" s="231"/>
      <c r="P94" s="234"/>
      <c r="Q94" s="122"/>
      <c r="R94" s="122"/>
      <c r="S94" s="122"/>
      <c r="T94" s="132">
        <f t="shared" si="41"/>
        <v>0</v>
      </c>
      <c r="U94" s="245"/>
      <c r="V94" s="245"/>
      <c r="W94" s="166"/>
      <c r="X94" s="166"/>
      <c r="Y94" s="64"/>
      <c r="Z94" s="70">
        <f t="shared" si="48"/>
        <v>0</v>
      </c>
      <c r="AA94" s="70"/>
      <c r="AB94" s="141">
        <v>9</v>
      </c>
      <c r="AC94" s="202" t="s">
        <v>358</v>
      </c>
      <c r="AD94" s="147" t="s">
        <v>346</v>
      </c>
      <c r="AE94" s="194">
        <f t="shared" si="49"/>
        <v>0</v>
      </c>
      <c r="AF94" s="194">
        <f t="shared" si="42"/>
        <v>0</v>
      </c>
      <c r="AG94" s="195">
        <f t="shared" si="43"/>
        <v>0</v>
      </c>
      <c r="AH94" s="195">
        <f t="shared" si="44"/>
        <v>0</v>
      </c>
      <c r="AI94" s="194">
        <f t="shared" si="45"/>
        <v>0</v>
      </c>
      <c r="AJ94" s="196" t="e">
        <f>#REF!/210</f>
        <v>#REF!</v>
      </c>
      <c r="AK94" s="197">
        <f t="shared" si="46"/>
        <v>0</v>
      </c>
      <c r="AL94" s="194"/>
      <c r="AM94" s="194" t="e">
        <f>AE94-#REF!</f>
        <v>#REF!</v>
      </c>
    </row>
    <row r="95" spans="1:39" s="4" customFormat="1" ht="22.5" customHeight="1">
      <c r="A95" s="35">
        <v>76</v>
      </c>
      <c r="B95" s="51" t="s">
        <v>205</v>
      </c>
      <c r="C95" s="267">
        <v>8384.4</v>
      </c>
      <c r="D95" s="267">
        <v>506.5</v>
      </c>
      <c r="E95" s="275"/>
      <c r="F95" s="266"/>
      <c r="G95" s="185"/>
      <c r="H95" s="285">
        <f t="shared" si="40"/>
        <v>8890.9</v>
      </c>
      <c r="I95" s="226">
        <v>4130</v>
      </c>
      <c r="J95" s="226">
        <v>709.5</v>
      </c>
      <c r="K95" s="166"/>
      <c r="L95" s="166"/>
      <c r="M95" s="111"/>
      <c r="N95" s="134">
        <f>I95+J95+K95+L95</f>
        <v>4839.5</v>
      </c>
      <c r="O95" s="231">
        <v>3361</v>
      </c>
      <c r="P95" s="234">
        <v>1028.5</v>
      </c>
      <c r="Q95" s="122"/>
      <c r="R95" s="122"/>
      <c r="S95" s="122"/>
      <c r="T95" s="132">
        <f t="shared" si="41"/>
        <v>4389.5</v>
      </c>
      <c r="U95" s="372">
        <v>3560</v>
      </c>
      <c r="V95" s="372">
        <v>1877</v>
      </c>
      <c r="W95" s="166"/>
      <c r="X95" s="166"/>
      <c r="Y95" s="64"/>
      <c r="Z95" s="70">
        <f>U95+V95+W95+X95</f>
        <v>5437</v>
      </c>
      <c r="AA95" s="70"/>
      <c r="AB95" s="141">
        <v>10</v>
      </c>
      <c r="AC95" s="202" t="s">
        <v>349</v>
      </c>
      <c r="AD95" s="147"/>
      <c r="AE95" s="194">
        <f>AF95+AG95+AH95+AI95</f>
        <v>23556.9</v>
      </c>
      <c r="AF95" s="194">
        <f t="shared" si="42"/>
        <v>19435.4</v>
      </c>
      <c r="AG95" s="195">
        <f t="shared" si="43"/>
        <v>4121.5</v>
      </c>
      <c r="AH95" s="195">
        <f t="shared" si="44"/>
        <v>0</v>
      </c>
      <c r="AI95" s="194">
        <f t="shared" si="45"/>
        <v>0</v>
      </c>
      <c r="AJ95" s="196"/>
      <c r="AK95" s="197">
        <f t="shared" si="46"/>
        <v>0</v>
      </c>
      <c r="AL95" s="194" t="e">
        <f>AE95/#REF!*100</f>
        <v>#REF!</v>
      </c>
      <c r="AM95" s="194" t="e">
        <f>AE95-#REF!</f>
        <v>#REF!</v>
      </c>
    </row>
    <row r="96" spans="1:39" s="4" customFormat="1" ht="22.5" customHeight="1">
      <c r="A96" s="35">
        <v>77</v>
      </c>
      <c r="B96" s="51" t="s">
        <v>150</v>
      </c>
      <c r="C96" s="267">
        <v>4900</v>
      </c>
      <c r="D96" s="267">
        <v>6192.5</v>
      </c>
      <c r="E96" s="275"/>
      <c r="F96" s="266"/>
      <c r="G96" s="185"/>
      <c r="H96" s="285">
        <f t="shared" si="40"/>
        <v>11092.5</v>
      </c>
      <c r="I96" s="226"/>
      <c r="J96" s="226"/>
      <c r="K96" s="166"/>
      <c r="L96" s="170"/>
      <c r="M96" s="111"/>
      <c r="N96" s="134">
        <f>I96+J96+K96+L96</f>
        <v>0</v>
      </c>
      <c r="O96" s="310"/>
      <c r="P96" s="310"/>
      <c r="Q96" s="122"/>
      <c r="R96" s="122"/>
      <c r="S96" s="122"/>
      <c r="T96" s="132">
        <f t="shared" si="41"/>
        <v>0</v>
      </c>
      <c r="U96" s="231"/>
      <c r="V96" s="231"/>
      <c r="W96" s="166"/>
      <c r="X96" s="166"/>
      <c r="Y96" s="64"/>
      <c r="Z96" s="70">
        <f>U96+V96+W96+X96</f>
        <v>0</v>
      </c>
      <c r="AA96" s="70"/>
      <c r="AB96" s="141">
        <v>11</v>
      </c>
      <c r="AC96" s="202" t="s">
        <v>350</v>
      </c>
      <c r="AD96" s="147"/>
      <c r="AE96" s="194">
        <f>AF96+AG96+AH96+AI96</f>
        <v>11092.5</v>
      </c>
      <c r="AF96" s="194">
        <f t="shared" si="42"/>
        <v>4900</v>
      </c>
      <c r="AG96" s="195">
        <f t="shared" si="43"/>
        <v>6192.5</v>
      </c>
      <c r="AH96" s="195">
        <f t="shared" si="44"/>
        <v>0</v>
      </c>
      <c r="AI96" s="194">
        <f t="shared" si="45"/>
        <v>0</v>
      </c>
      <c r="AJ96" s="196" t="e">
        <f>#REF!/210</f>
        <v>#REF!</v>
      </c>
      <c r="AK96" s="197">
        <f t="shared" si="46"/>
        <v>0</v>
      </c>
      <c r="AL96" s="194" t="e">
        <f>AE96/#REF!*100</f>
        <v>#REF!</v>
      </c>
      <c r="AM96" s="194" t="e">
        <f>AE96-#REF!</f>
        <v>#REF!</v>
      </c>
    </row>
    <row r="97" spans="1:39" s="4" customFormat="1" ht="22.5" customHeight="1">
      <c r="A97" s="35">
        <v>78</v>
      </c>
      <c r="B97" s="55" t="s">
        <v>212</v>
      </c>
      <c r="C97" s="274">
        <v>5000</v>
      </c>
      <c r="D97" s="267">
        <v>1906</v>
      </c>
      <c r="E97" s="275"/>
      <c r="F97" s="266"/>
      <c r="G97" s="185"/>
      <c r="H97" s="285">
        <f t="shared" si="40"/>
        <v>6906</v>
      </c>
      <c r="I97" s="226"/>
      <c r="J97" s="226"/>
      <c r="K97" s="166"/>
      <c r="L97" s="166"/>
      <c r="M97" s="110"/>
      <c r="N97" s="134">
        <f>I97+J97+K97+L97</f>
        <v>0</v>
      </c>
      <c r="O97" s="310"/>
      <c r="P97" s="310"/>
      <c r="Q97" s="123"/>
      <c r="R97" s="123"/>
      <c r="S97" s="123"/>
      <c r="T97" s="132">
        <f t="shared" si="41"/>
        <v>0</v>
      </c>
      <c r="U97" s="231"/>
      <c r="V97" s="231"/>
      <c r="W97" s="166"/>
      <c r="X97" s="166"/>
      <c r="Y97" s="65"/>
      <c r="Z97" s="70">
        <f>U97+V97+W97+X97</f>
        <v>0</v>
      </c>
      <c r="AA97" s="70"/>
      <c r="AB97" s="141">
        <v>12</v>
      </c>
      <c r="AC97" s="204" t="s">
        <v>351</v>
      </c>
      <c r="AD97" s="147"/>
      <c r="AE97" s="194">
        <f>AF97+AG97+AH97+AI97</f>
        <v>6906</v>
      </c>
      <c r="AF97" s="194">
        <f t="shared" si="42"/>
        <v>5000</v>
      </c>
      <c r="AG97" s="195">
        <f t="shared" si="43"/>
        <v>1906</v>
      </c>
      <c r="AH97" s="195">
        <f t="shared" si="44"/>
        <v>0</v>
      </c>
      <c r="AI97" s="194">
        <f t="shared" si="45"/>
        <v>0</v>
      </c>
      <c r="AJ97" s="196" t="e">
        <f>#REF!/210</f>
        <v>#REF!</v>
      </c>
      <c r="AK97" s="197">
        <f t="shared" si="46"/>
        <v>0</v>
      </c>
      <c r="AL97" s="194" t="e">
        <f>AE97/#REF!*100</f>
        <v>#REF!</v>
      </c>
      <c r="AM97" s="194" t="e">
        <f>AE97-#REF!</f>
        <v>#REF!</v>
      </c>
    </row>
    <row r="98" spans="1:39" s="4" customFormat="1" ht="22.5" customHeight="1">
      <c r="A98" s="35">
        <v>79</v>
      </c>
      <c r="B98" s="51" t="s">
        <v>211</v>
      </c>
      <c r="C98" s="267">
        <v>2765</v>
      </c>
      <c r="D98" s="267">
        <v>8657.7</v>
      </c>
      <c r="E98" s="275"/>
      <c r="F98" s="266"/>
      <c r="G98" s="185"/>
      <c r="H98" s="285">
        <f t="shared" si="40"/>
        <v>11422.7</v>
      </c>
      <c r="I98" s="226"/>
      <c r="J98" s="226"/>
      <c r="K98" s="166"/>
      <c r="L98" s="170"/>
      <c r="M98" s="111"/>
      <c r="N98" s="134">
        <f>I98+J98+K98+L98</f>
        <v>0</v>
      </c>
      <c r="O98" s="240"/>
      <c r="P98" s="240"/>
      <c r="Q98" s="122"/>
      <c r="R98" s="122"/>
      <c r="S98" s="122"/>
      <c r="T98" s="132">
        <f t="shared" si="41"/>
        <v>0</v>
      </c>
      <c r="U98" s="231"/>
      <c r="V98" s="231"/>
      <c r="W98" s="166"/>
      <c r="X98" s="166"/>
      <c r="Y98" s="64"/>
      <c r="Z98" s="70">
        <f>U98+V98+W98+X98</f>
        <v>0</v>
      </c>
      <c r="AA98" s="70"/>
      <c r="AB98" s="141">
        <v>13</v>
      </c>
      <c r="AC98" s="202" t="s">
        <v>295</v>
      </c>
      <c r="AD98" s="147"/>
      <c r="AE98" s="194">
        <f>AF98+AG98+AH98+AI98</f>
        <v>11422.7</v>
      </c>
      <c r="AF98" s="194">
        <f t="shared" si="42"/>
        <v>2765</v>
      </c>
      <c r="AG98" s="195">
        <f t="shared" si="43"/>
        <v>8657.7</v>
      </c>
      <c r="AH98" s="195">
        <f t="shared" si="44"/>
        <v>0</v>
      </c>
      <c r="AI98" s="194">
        <f t="shared" si="45"/>
        <v>0</v>
      </c>
      <c r="AJ98" s="196" t="e">
        <f>#REF!/210</f>
        <v>#REF!</v>
      </c>
      <c r="AK98" s="197">
        <f t="shared" si="46"/>
        <v>0</v>
      </c>
      <c r="AL98" s="194" t="e">
        <f>AE98/#REF!*100</f>
        <v>#REF!</v>
      </c>
      <c r="AM98" s="194" t="e">
        <f>AE98-#REF!</f>
        <v>#REF!</v>
      </c>
    </row>
    <row r="99" spans="1:39" s="4" customFormat="1" ht="22.5" customHeight="1">
      <c r="A99" s="35">
        <v>80</v>
      </c>
      <c r="B99" s="55" t="s">
        <v>197</v>
      </c>
      <c r="C99" s="267">
        <v>979</v>
      </c>
      <c r="D99" s="267">
        <v>17614.9</v>
      </c>
      <c r="E99" s="275"/>
      <c r="F99" s="266"/>
      <c r="G99" s="185"/>
      <c r="H99" s="285">
        <f t="shared" si="40"/>
        <v>18593.9</v>
      </c>
      <c r="I99" s="226"/>
      <c r="J99" s="226">
        <v>9777.5</v>
      </c>
      <c r="K99" s="166"/>
      <c r="L99" s="166"/>
      <c r="M99" s="110"/>
      <c r="N99" s="134">
        <f>I99+J99+K99+L99</f>
        <v>9777.5</v>
      </c>
      <c r="O99" s="234">
        <v>1100</v>
      </c>
      <c r="P99" s="234">
        <v>3430.378</v>
      </c>
      <c r="Q99" s="123"/>
      <c r="R99" s="123"/>
      <c r="S99" s="123"/>
      <c r="T99" s="132">
        <f t="shared" si="41"/>
        <v>4530.378000000001</v>
      </c>
      <c r="U99" s="372">
        <v>4616.5</v>
      </c>
      <c r="V99" s="228"/>
      <c r="W99" s="170"/>
      <c r="X99" s="170"/>
      <c r="Y99" s="65"/>
      <c r="Z99" s="70">
        <f>U99+V99+W99+X99</f>
        <v>4616.5</v>
      </c>
      <c r="AA99" s="70"/>
      <c r="AB99" s="141">
        <v>14</v>
      </c>
      <c r="AC99" s="204" t="s">
        <v>352</v>
      </c>
      <c r="AD99" s="147"/>
      <c r="AE99" s="194">
        <f>AF99+AG99+AH99+AI99</f>
        <v>37518.278000000006</v>
      </c>
      <c r="AF99" s="194">
        <f t="shared" si="42"/>
        <v>6695.5</v>
      </c>
      <c r="AG99" s="195">
        <f t="shared" si="43"/>
        <v>30822.778000000002</v>
      </c>
      <c r="AH99" s="195">
        <f t="shared" si="44"/>
        <v>0</v>
      </c>
      <c r="AI99" s="194">
        <f t="shared" si="45"/>
        <v>0</v>
      </c>
      <c r="AJ99" s="196" t="e">
        <f>#REF!/210</f>
        <v>#REF!</v>
      </c>
      <c r="AK99" s="197">
        <f t="shared" si="46"/>
        <v>0</v>
      </c>
      <c r="AL99" s="194" t="e">
        <f>AE99/#REF!*100</f>
        <v>#REF!</v>
      </c>
      <c r="AM99" s="194" t="e">
        <f>AE99-#REF!</f>
        <v>#REF!</v>
      </c>
    </row>
    <row r="100" spans="1:39" s="4" customFormat="1" ht="22.5" customHeight="1">
      <c r="A100" s="35"/>
      <c r="B100" s="55"/>
      <c r="C100" s="267"/>
      <c r="D100" s="267"/>
      <c r="E100" s="266"/>
      <c r="F100" s="266"/>
      <c r="G100" s="185"/>
      <c r="H100" s="154"/>
      <c r="I100" s="226"/>
      <c r="J100" s="226"/>
      <c r="K100" s="166"/>
      <c r="L100" s="166"/>
      <c r="M100" s="110"/>
      <c r="N100" s="134"/>
      <c r="O100" s="310"/>
      <c r="P100" s="310"/>
      <c r="Q100" s="123"/>
      <c r="R100" s="123"/>
      <c r="S100" s="123"/>
      <c r="T100" s="132"/>
      <c r="U100" s="167"/>
      <c r="V100" s="165"/>
      <c r="W100" s="170"/>
      <c r="X100" s="170"/>
      <c r="Y100" s="65"/>
      <c r="Z100" s="70"/>
      <c r="AA100" s="70"/>
      <c r="AB100" s="141"/>
      <c r="AC100" s="209" t="s">
        <v>57</v>
      </c>
      <c r="AD100" s="264"/>
      <c r="AE100" s="265">
        <f aca="true" t="shared" si="50" ref="AE100:AM100">SUM(AE86:AE99)</f>
        <v>298546.34075000003</v>
      </c>
      <c r="AF100" s="265">
        <f t="shared" si="50"/>
        <v>123577.4</v>
      </c>
      <c r="AG100" s="265">
        <f t="shared" si="50"/>
        <v>108193.052</v>
      </c>
      <c r="AH100" s="265">
        <f t="shared" si="50"/>
        <v>66775.88875000001</v>
      </c>
      <c r="AI100" s="265">
        <f t="shared" si="50"/>
        <v>0</v>
      </c>
      <c r="AJ100" s="265" t="e">
        <f t="shared" si="50"/>
        <v>#REF!</v>
      </c>
      <c r="AK100" s="265">
        <f t="shared" si="50"/>
        <v>0</v>
      </c>
      <c r="AL100" s="265" t="e">
        <f t="shared" si="50"/>
        <v>#REF!</v>
      </c>
      <c r="AM100" s="265" t="e">
        <f t="shared" si="50"/>
        <v>#REF!</v>
      </c>
    </row>
    <row r="101" spans="1:39" s="4" customFormat="1" ht="43.5" customHeight="1">
      <c r="A101" s="35"/>
      <c r="B101" s="55"/>
      <c r="C101" s="267"/>
      <c r="D101" s="267"/>
      <c r="E101" s="266"/>
      <c r="F101" s="266"/>
      <c r="G101" s="185"/>
      <c r="H101" s="154"/>
      <c r="I101" s="226"/>
      <c r="J101" s="226"/>
      <c r="K101" s="166"/>
      <c r="L101" s="166"/>
      <c r="M101" s="110"/>
      <c r="N101" s="134"/>
      <c r="O101" s="310"/>
      <c r="P101" s="310"/>
      <c r="Q101" s="123"/>
      <c r="R101" s="123"/>
      <c r="S101" s="123"/>
      <c r="T101" s="132"/>
      <c r="U101" s="167"/>
      <c r="V101" s="165"/>
      <c r="W101" s="170"/>
      <c r="X101" s="170"/>
      <c r="Y101" s="65"/>
      <c r="Z101" s="70"/>
      <c r="AA101" s="70"/>
      <c r="AB101" s="70"/>
      <c r="AC101" s="204"/>
      <c r="AD101" s="262"/>
      <c r="AE101" s="378" t="s">
        <v>335</v>
      </c>
      <c r="AF101" s="379"/>
      <c r="AG101" s="379"/>
      <c r="AH101" s="379"/>
      <c r="AI101" s="380"/>
      <c r="AJ101" s="196"/>
      <c r="AK101" s="197"/>
      <c r="AL101" s="194"/>
      <c r="AM101" s="194"/>
    </row>
    <row r="102" spans="1:39" s="4" customFormat="1" ht="22.5" customHeight="1">
      <c r="A102" s="35"/>
      <c r="B102" s="126"/>
      <c r="C102" s="274"/>
      <c r="D102" s="267"/>
      <c r="E102" s="266"/>
      <c r="F102" s="266"/>
      <c r="G102" s="185"/>
      <c r="H102" s="154"/>
      <c r="I102" s="244"/>
      <c r="J102" s="244"/>
      <c r="K102" s="166"/>
      <c r="L102" s="166"/>
      <c r="M102" s="110"/>
      <c r="N102" s="134"/>
      <c r="O102" s="310"/>
      <c r="P102" s="310"/>
      <c r="Q102" s="335"/>
      <c r="R102" s="325"/>
      <c r="S102" s="123"/>
      <c r="T102" s="132"/>
      <c r="U102" s="228"/>
      <c r="V102" s="228"/>
      <c r="W102" s="166"/>
      <c r="X102" s="166"/>
      <c r="Y102" s="65"/>
      <c r="Z102" s="70"/>
      <c r="AA102" s="70"/>
      <c r="AB102" s="70"/>
      <c r="AC102" s="189"/>
      <c r="AD102" s="192"/>
      <c r="AE102" s="68" t="s">
        <v>20</v>
      </c>
      <c r="AF102" s="142" t="s">
        <v>16</v>
      </c>
      <c r="AG102" s="142" t="s">
        <v>17</v>
      </c>
      <c r="AH102" s="142" t="s">
        <v>18</v>
      </c>
      <c r="AI102" s="142" t="s">
        <v>19</v>
      </c>
      <c r="AJ102" s="196"/>
      <c r="AK102" s="197"/>
      <c r="AL102" s="194"/>
      <c r="AM102" s="194"/>
    </row>
    <row r="103" spans="1:39" s="4" customFormat="1" ht="22.5" customHeight="1">
      <c r="A103" s="35">
        <v>81</v>
      </c>
      <c r="B103" s="126" t="s">
        <v>41</v>
      </c>
      <c r="C103" s="273">
        <v>9950</v>
      </c>
      <c r="D103" s="270">
        <v>2</v>
      </c>
      <c r="E103" s="266"/>
      <c r="F103" s="266"/>
      <c r="G103" s="185"/>
      <c r="H103" s="285">
        <f aca="true" t="shared" si="51" ref="H103:H120">C103+D103+E103+F103</f>
        <v>9952</v>
      </c>
      <c r="I103" s="226">
        <v>4800</v>
      </c>
      <c r="J103" s="226"/>
      <c r="K103" s="166"/>
      <c r="L103" s="166"/>
      <c r="M103" s="110"/>
      <c r="N103" s="134">
        <f t="shared" si="37"/>
        <v>4800</v>
      </c>
      <c r="O103" s="226">
        <v>3900</v>
      </c>
      <c r="P103" s="226">
        <v>551</v>
      </c>
      <c r="Q103" s="335"/>
      <c r="R103" s="325"/>
      <c r="S103" s="123"/>
      <c r="T103" s="132">
        <f aca="true" t="shared" si="52" ref="T103:T120">O103+P103+Q103+R103</f>
        <v>4451</v>
      </c>
      <c r="U103" s="231">
        <v>6270</v>
      </c>
      <c r="V103" s="231">
        <v>749.5</v>
      </c>
      <c r="W103" s="166"/>
      <c r="X103" s="166"/>
      <c r="Y103" s="110"/>
      <c r="Z103" s="70">
        <f t="shared" si="38"/>
        <v>7019.5</v>
      </c>
      <c r="AA103" s="70"/>
      <c r="AB103" s="141">
        <v>1</v>
      </c>
      <c r="AC103" s="191" t="s">
        <v>244</v>
      </c>
      <c r="AD103" s="147"/>
      <c r="AE103" s="194">
        <f t="shared" si="39"/>
        <v>26222.5</v>
      </c>
      <c r="AF103" s="194">
        <f aca="true" t="shared" si="53" ref="AF103:AF120">C103+I103+O103+U103</f>
        <v>24920</v>
      </c>
      <c r="AG103" s="195">
        <f aca="true" t="shared" si="54" ref="AG103:AG120">D103+J103+P103+V103</f>
        <v>1302.5</v>
      </c>
      <c r="AH103" s="195">
        <f aca="true" t="shared" si="55" ref="AH103:AH120">E103+K103+Q103+W103</f>
        <v>0</v>
      </c>
      <c r="AI103" s="194">
        <f aca="true" t="shared" si="56" ref="AI103:AI120">F103+L103+R103+X103</f>
        <v>0</v>
      </c>
      <c r="AJ103" s="196" t="e">
        <f>#REF!/210</f>
        <v>#REF!</v>
      </c>
      <c r="AK103" s="197">
        <f aca="true" t="shared" si="57" ref="AK103:AK120">G103+M103+S103+Y103</f>
        <v>0</v>
      </c>
      <c r="AL103" s="194" t="e">
        <f>AE103/#REF!*100</f>
        <v>#REF!</v>
      </c>
      <c r="AM103" s="194" t="e">
        <f>AE103-#REF!</f>
        <v>#REF!</v>
      </c>
    </row>
    <row r="104" spans="1:39" s="4" customFormat="1" ht="22.5" customHeight="1">
      <c r="A104" s="35">
        <v>82</v>
      </c>
      <c r="B104" s="55" t="s">
        <v>357</v>
      </c>
      <c r="C104" s="274">
        <v>3833.3</v>
      </c>
      <c r="D104" s="267">
        <v>1985.5</v>
      </c>
      <c r="E104" s="266"/>
      <c r="F104" s="266"/>
      <c r="G104" s="185"/>
      <c r="H104" s="285">
        <f t="shared" si="51"/>
        <v>5818.8</v>
      </c>
      <c r="I104" s="226"/>
      <c r="J104" s="226"/>
      <c r="K104" s="166"/>
      <c r="L104" s="166"/>
      <c r="M104" s="110"/>
      <c r="N104" s="134">
        <f>I104+J104+K104+L104</f>
        <v>0</v>
      </c>
      <c r="O104" s="350"/>
      <c r="P104" s="310"/>
      <c r="Q104" s="123"/>
      <c r="R104" s="123"/>
      <c r="S104" s="123"/>
      <c r="T104" s="132">
        <f t="shared" si="52"/>
        <v>0</v>
      </c>
      <c r="U104" s="231"/>
      <c r="V104" s="231"/>
      <c r="W104" s="166"/>
      <c r="X104" s="166"/>
      <c r="Y104" s="65"/>
      <c r="Z104" s="70">
        <f>U104+V104+W104+X104</f>
        <v>0</v>
      </c>
      <c r="AA104" s="70"/>
      <c r="AB104" s="141">
        <v>2</v>
      </c>
      <c r="AC104" s="204" t="s">
        <v>327</v>
      </c>
      <c r="AD104" s="147"/>
      <c r="AE104" s="194">
        <f>AF104+AG104+AH104+AI104</f>
        <v>5818.8</v>
      </c>
      <c r="AF104" s="194">
        <f t="shared" si="53"/>
        <v>3833.3</v>
      </c>
      <c r="AG104" s="195">
        <f t="shared" si="54"/>
        <v>1985.5</v>
      </c>
      <c r="AH104" s="195">
        <f t="shared" si="55"/>
        <v>0</v>
      </c>
      <c r="AI104" s="194">
        <f t="shared" si="56"/>
        <v>0</v>
      </c>
      <c r="AJ104" s="196" t="e">
        <f>#REF!/210</f>
        <v>#REF!</v>
      </c>
      <c r="AK104" s="197">
        <f t="shared" si="57"/>
        <v>0</v>
      </c>
      <c r="AL104" s="194" t="e">
        <f>AE104/#REF!*100</f>
        <v>#REF!</v>
      </c>
      <c r="AM104" s="194" t="e">
        <f>AE104-#REF!</f>
        <v>#REF!</v>
      </c>
    </row>
    <row r="105" spans="1:39" s="4" customFormat="1" ht="22.5" customHeight="1">
      <c r="A105" s="35">
        <v>83</v>
      </c>
      <c r="B105" s="51" t="s">
        <v>134</v>
      </c>
      <c r="C105" s="267"/>
      <c r="D105" s="267">
        <v>3671.5</v>
      </c>
      <c r="E105" s="266"/>
      <c r="F105" s="266"/>
      <c r="G105" s="185"/>
      <c r="H105" s="285">
        <f t="shared" si="51"/>
        <v>3671.5</v>
      </c>
      <c r="I105" s="231"/>
      <c r="J105" s="226">
        <v>892.7</v>
      </c>
      <c r="K105" s="166"/>
      <c r="L105" s="166"/>
      <c r="M105" s="111"/>
      <c r="N105" s="134">
        <f t="shared" si="37"/>
        <v>892.7</v>
      </c>
      <c r="O105" s="231"/>
      <c r="P105" s="234">
        <v>1153.25</v>
      </c>
      <c r="Q105" s="111"/>
      <c r="R105" s="111"/>
      <c r="S105" s="111"/>
      <c r="T105" s="132">
        <f t="shared" si="52"/>
        <v>1153.25</v>
      </c>
      <c r="U105" s="236">
        <v>2662</v>
      </c>
      <c r="V105" s="231"/>
      <c r="W105" s="166"/>
      <c r="X105" s="166"/>
      <c r="Y105" s="64"/>
      <c r="Z105" s="70">
        <f t="shared" si="38"/>
        <v>2662</v>
      </c>
      <c r="AA105" s="70"/>
      <c r="AB105" s="141">
        <v>3</v>
      </c>
      <c r="AC105" s="202" t="s">
        <v>272</v>
      </c>
      <c r="AD105" s="147"/>
      <c r="AE105" s="194">
        <f t="shared" si="39"/>
        <v>8379.45</v>
      </c>
      <c r="AF105" s="194">
        <f t="shared" si="53"/>
        <v>2662</v>
      </c>
      <c r="AG105" s="195">
        <f t="shared" si="54"/>
        <v>5717.45</v>
      </c>
      <c r="AH105" s="195">
        <f t="shared" si="55"/>
        <v>0</v>
      </c>
      <c r="AI105" s="194">
        <f t="shared" si="56"/>
        <v>0</v>
      </c>
      <c r="AJ105" s="196" t="e">
        <f>#REF!/210</f>
        <v>#REF!</v>
      </c>
      <c r="AK105" s="197">
        <f t="shared" si="57"/>
        <v>0</v>
      </c>
      <c r="AL105" s="194" t="e">
        <f>AE105/#REF!*100</f>
        <v>#REF!</v>
      </c>
      <c r="AM105" s="194" t="e">
        <f>AE105-#REF!</f>
        <v>#REF!</v>
      </c>
    </row>
    <row r="106" spans="1:39" s="4" customFormat="1" ht="22.5" customHeight="1">
      <c r="A106" s="35">
        <v>84</v>
      </c>
      <c r="B106" s="51" t="s">
        <v>135</v>
      </c>
      <c r="C106" s="267">
        <v>1770</v>
      </c>
      <c r="D106" s="267">
        <v>2166.8</v>
      </c>
      <c r="E106" s="266"/>
      <c r="F106" s="266"/>
      <c r="G106" s="185"/>
      <c r="H106" s="285">
        <f t="shared" si="51"/>
        <v>3936.8</v>
      </c>
      <c r="I106" s="226"/>
      <c r="J106" s="226"/>
      <c r="K106" s="166"/>
      <c r="L106" s="166"/>
      <c r="M106" s="111"/>
      <c r="N106" s="134">
        <f t="shared" si="37"/>
        <v>0</v>
      </c>
      <c r="O106" s="241"/>
      <c r="P106" s="310"/>
      <c r="Q106" s="122"/>
      <c r="R106" s="122"/>
      <c r="S106" s="122"/>
      <c r="T106" s="132">
        <f t="shared" si="52"/>
        <v>0</v>
      </c>
      <c r="U106" s="231"/>
      <c r="V106" s="231"/>
      <c r="W106" s="166"/>
      <c r="X106" s="166"/>
      <c r="Y106" s="64"/>
      <c r="Z106" s="70">
        <f t="shared" si="38"/>
        <v>0</v>
      </c>
      <c r="AA106" s="70"/>
      <c r="AB106" s="141">
        <v>4</v>
      </c>
      <c r="AC106" s="202" t="s">
        <v>273</v>
      </c>
      <c r="AD106" s="147"/>
      <c r="AE106" s="194">
        <f t="shared" si="39"/>
        <v>3936.8</v>
      </c>
      <c r="AF106" s="194">
        <f t="shared" si="53"/>
        <v>1770</v>
      </c>
      <c r="AG106" s="195">
        <f t="shared" si="54"/>
        <v>2166.8</v>
      </c>
      <c r="AH106" s="195">
        <f t="shared" si="55"/>
        <v>0</v>
      </c>
      <c r="AI106" s="194">
        <f t="shared" si="56"/>
        <v>0</v>
      </c>
      <c r="AJ106" s="196" t="e">
        <f>#REF!/210</f>
        <v>#REF!</v>
      </c>
      <c r="AK106" s="197">
        <f t="shared" si="57"/>
        <v>0</v>
      </c>
      <c r="AL106" s="194" t="e">
        <f>AE106/#REF!*100</f>
        <v>#REF!</v>
      </c>
      <c r="AM106" s="194" t="e">
        <f>AE106-#REF!</f>
        <v>#REF!</v>
      </c>
    </row>
    <row r="107" spans="1:39" s="4" customFormat="1" ht="22.5" customHeight="1">
      <c r="A107" s="35">
        <v>85</v>
      </c>
      <c r="B107" s="51" t="s">
        <v>136</v>
      </c>
      <c r="C107" s="267">
        <v>1600</v>
      </c>
      <c r="D107" s="267">
        <v>7598.3</v>
      </c>
      <c r="E107" s="266"/>
      <c r="F107" s="266"/>
      <c r="G107" s="185"/>
      <c r="H107" s="285">
        <f t="shared" si="51"/>
        <v>9198.3</v>
      </c>
      <c r="I107" s="226">
        <v>2100</v>
      </c>
      <c r="J107" s="226">
        <v>828.8</v>
      </c>
      <c r="K107" s="166"/>
      <c r="L107" s="166"/>
      <c r="M107" s="111"/>
      <c r="N107" s="134">
        <f t="shared" si="37"/>
        <v>2928.8</v>
      </c>
      <c r="O107" s="231">
        <v>2050</v>
      </c>
      <c r="P107" s="234">
        <v>4833.2</v>
      </c>
      <c r="Q107" s="122"/>
      <c r="R107" s="122"/>
      <c r="S107" s="122"/>
      <c r="T107" s="132">
        <f t="shared" si="52"/>
        <v>6883.2</v>
      </c>
      <c r="U107" s="372">
        <v>1705</v>
      </c>
      <c r="V107" s="372">
        <v>8300.5</v>
      </c>
      <c r="W107" s="166"/>
      <c r="X107" s="166"/>
      <c r="Y107" s="64"/>
      <c r="Z107" s="70">
        <f t="shared" si="38"/>
        <v>10005.5</v>
      </c>
      <c r="AA107" s="70"/>
      <c r="AB107" s="141">
        <v>5</v>
      </c>
      <c r="AC107" s="202" t="s">
        <v>274</v>
      </c>
      <c r="AD107" s="147"/>
      <c r="AE107" s="194">
        <f t="shared" si="39"/>
        <v>29015.8</v>
      </c>
      <c r="AF107" s="194">
        <f t="shared" si="53"/>
        <v>7455</v>
      </c>
      <c r="AG107" s="195">
        <f t="shared" si="54"/>
        <v>21560.8</v>
      </c>
      <c r="AH107" s="195">
        <f t="shared" si="55"/>
        <v>0</v>
      </c>
      <c r="AI107" s="194">
        <f t="shared" si="56"/>
        <v>0</v>
      </c>
      <c r="AJ107" s="196" t="e">
        <f>#REF!/210</f>
        <v>#REF!</v>
      </c>
      <c r="AK107" s="197">
        <f t="shared" si="57"/>
        <v>0</v>
      </c>
      <c r="AL107" s="194" t="e">
        <f>AE107/#REF!*100</f>
        <v>#REF!</v>
      </c>
      <c r="AM107" s="194" t="e">
        <f>AE107-#REF!</f>
        <v>#REF!</v>
      </c>
    </row>
    <row r="108" spans="1:39" s="4" customFormat="1" ht="22.5" customHeight="1">
      <c r="A108" s="35">
        <v>86</v>
      </c>
      <c r="B108" s="51" t="s">
        <v>137</v>
      </c>
      <c r="C108" s="267"/>
      <c r="D108" s="267">
        <v>1030.5</v>
      </c>
      <c r="E108" s="266"/>
      <c r="F108" s="266"/>
      <c r="G108" s="185"/>
      <c r="H108" s="285">
        <f t="shared" si="51"/>
        <v>1030.5</v>
      </c>
      <c r="I108" s="226"/>
      <c r="J108" s="226"/>
      <c r="K108" s="166"/>
      <c r="L108" s="166"/>
      <c r="M108" s="111"/>
      <c r="N108" s="134">
        <f t="shared" si="37"/>
        <v>0</v>
      </c>
      <c r="O108" s="241"/>
      <c r="P108" s="310"/>
      <c r="Q108" s="122"/>
      <c r="R108" s="122"/>
      <c r="S108" s="122"/>
      <c r="T108" s="132">
        <f t="shared" si="52"/>
        <v>0</v>
      </c>
      <c r="U108" s="231"/>
      <c r="V108" s="231"/>
      <c r="W108" s="166"/>
      <c r="X108" s="166"/>
      <c r="Y108" s="64"/>
      <c r="Z108" s="70">
        <f t="shared" si="38"/>
        <v>0</v>
      </c>
      <c r="AA108" s="70"/>
      <c r="AB108" s="141">
        <v>6</v>
      </c>
      <c r="AC108" s="202" t="s">
        <v>240</v>
      </c>
      <c r="AD108" s="147"/>
      <c r="AE108" s="194">
        <f t="shared" si="39"/>
        <v>1030.5</v>
      </c>
      <c r="AF108" s="194">
        <f t="shared" si="53"/>
        <v>0</v>
      </c>
      <c r="AG108" s="195">
        <f t="shared" si="54"/>
        <v>1030.5</v>
      </c>
      <c r="AH108" s="195">
        <f t="shared" si="55"/>
        <v>0</v>
      </c>
      <c r="AI108" s="194">
        <f t="shared" si="56"/>
        <v>0</v>
      </c>
      <c r="AJ108" s="196" t="e">
        <f>#REF!/210</f>
        <v>#REF!</v>
      </c>
      <c r="AK108" s="197">
        <f t="shared" si="57"/>
        <v>0</v>
      </c>
      <c r="AL108" s="194" t="e">
        <f>AE108/#REF!*100</f>
        <v>#REF!</v>
      </c>
      <c r="AM108" s="194" t="e">
        <f>AE108-#REF!</f>
        <v>#REF!</v>
      </c>
    </row>
    <row r="109" spans="1:39" s="4" customFormat="1" ht="22.5" customHeight="1">
      <c r="A109" s="35">
        <v>87</v>
      </c>
      <c r="B109" s="51" t="s">
        <v>138</v>
      </c>
      <c r="C109" s="267">
        <v>12600</v>
      </c>
      <c r="D109" s="267">
        <v>6587</v>
      </c>
      <c r="E109" s="266"/>
      <c r="F109" s="266"/>
      <c r="G109" s="185"/>
      <c r="H109" s="285">
        <f t="shared" si="51"/>
        <v>19187</v>
      </c>
      <c r="I109" s="226">
        <v>5225</v>
      </c>
      <c r="J109" s="226">
        <v>9939.5</v>
      </c>
      <c r="K109" s="166"/>
      <c r="L109" s="166"/>
      <c r="M109" s="111"/>
      <c r="N109" s="134">
        <f t="shared" si="37"/>
        <v>15164.5</v>
      </c>
      <c r="O109" s="231">
        <v>4500</v>
      </c>
      <c r="P109" s="234">
        <v>8193.5</v>
      </c>
      <c r="Q109" s="122"/>
      <c r="R109" s="122"/>
      <c r="S109" s="122"/>
      <c r="T109" s="132">
        <f t="shared" si="52"/>
        <v>12693.5</v>
      </c>
      <c r="U109" s="231">
        <v>5553</v>
      </c>
      <c r="V109" s="231">
        <v>6452.6</v>
      </c>
      <c r="W109" s="166"/>
      <c r="X109" s="166"/>
      <c r="Y109" s="64"/>
      <c r="Z109" s="70">
        <f t="shared" si="38"/>
        <v>12005.6</v>
      </c>
      <c r="AA109" s="70"/>
      <c r="AB109" s="141">
        <v>7</v>
      </c>
      <c r="AC109" s="202" t="s">
        <v>241</v>
      </c>
      <c r="AD109" s="147"/>
      <c r="AE109" s="194">
        <f t="shared" si="39"/>
        <v>59050.6</v>
      </c>
      <c r="AF109" s="194">
        <f t="shared" si="53"/>
        <v>27878</v>
      </c>
      <c r="AG109" s="195">
        <f t="shared" si="54"/>
        <v>31172.6</v>
      </c>
      <c r="AH109" s="195">
        <f t="shared" si="55"/>
        <v>0</v>
      </c>
      <c r="AI109" s="194">
        <f t="shared" si="56"/>
        <v>0</v>
      </c>
      <c r="AJ109" s="196" t="e">
        <f>#REF!/210</f>
        <v>#REF!</v>
      </c>
      <c r="AK109" s="197">
        <f t="shared" si="57"/>
        <v>0</v>
      </c>
      <c r="AL109" s="194" t="e">
        <f>AE109/#REF!*100</f>
        <v>#REF!</v>
      </c>
      <c r="AM109" s="194" t="e">
        <f>AE109-#REF!</f>
        <v>#REF!</v>
      </c>
    </row>
    <row r="110" spans="1:39" s="4" customFormat="1" ht="22.5" customHeight="1">
      <c r="A110" s="35">
        <v>88</v>
      </c>
      <c r="B110" s="51" t="s">
        <v>139</v>
      </c>
      <c r="C110" s="267">
        <v>3000</v>
      </c>
      <c r="D110" s="267">
        <v>6244.7</v>
      </c>
      <c r="E110" s="266"/>
      <c r="F110" s="266"/>
      <c r="G110" s="185"/>
      <c r="H110" s="285">
        <f t="shared" si="51"/>
        <v>9244.7</v>
      </c>
      <c r="I110" s="226">
        <v>2200</v>
      </c>
      <c r="J110" s="226">
        <v>6819.4</v>
      </c>
      <c r="K110" s="166"/>
      <c r="L110" s="166"/>
      <c r="M110" s="111"/>
      <c r="N110" s="134">
        <f t="shared" si="37"/>
        <v>9019.4</v>
      </c>
      <c r="O110" s="231">
        <v>2300</v>
      </c>
      <c r="P110" s="234">
        <v>5511.1</v>
      </c>
      <c r="Q110" s="122"/>
      <c r="R110" s="122"/>
      <c r="S110" s="122"/>
      <c r="T110" s="132">
        <f t="shared" si="52"/>
        <v>7811.1</v>
      </c>
      <c r="U110" s="231">
        <v>5553</v>
      </c>
      <c r="V110" s="231">
        <v>6452.6</v>
      </c>
      <c r="W110" s="166"/>
      <c r="X110" s="166"/>
      <c r="Y110" s="64"/>
      <c r="Z110" s="70">
        <f t="shared" si="38"/>
        <v>12005.6</v>
      </c>
      <c r="AA110" s="70"/>
      <c r="AB110" s="141">
        <v>8</v>
      </c>
      <c r="AC110" s="202" t="s">
        <v>242</v>
      </c>
      <c r="AD110" s="147"/>
      <c r="AE110" s="194">
        <f t="shared" si="39"/>
        <v>38080.799999999996</v>
      </c>
      <c r="AF110" s="194">
        <f t="shared" si="53"/>
        <v>13053</v>
      </c>
      <c r="AG110" s="195">
        <f t="shared" si="54"/>
        <v>25027.799999999996</v>
      </c>
      <c r="AH110" s="195">
        <f t="shared" si="55"/>
        <v>0</v>
      </c>
      <c r="AI110" s="194">
        <f t="shared" si="56"/>
        <v>0</v>
      </c>
      <c r="AJ110" s="196" t="e">
        <f>#REF!/210</f>
        <v>#REF!</v>
      </c>
      <c r="AK110" s="197">
        <f t="shared" si="57"/>
        <v>0</v>
      </c>
      <c r="AL110" s="194" t="e">
        <f>AE110/#REF!*100</f>
        <v>#REF!</v>
      </c>
      <c r="AM110" s="194" t="e">
        <f>AE110-#REF!</f>
        <v>#REF!</v>
      </c>
    </row>
    <row r="111" spans="1:39" s="4" customFormat="1" ht="22.5" customHeight="1">
      <c r="A111" s="35">
        <v>89</v>
      </c>
      <c r="B111" s="51" t="s">
        <v>140</v>
      </c>
      <c r="C111" s="267">
        <v>5001</v>
      </c>
      <c r="D111" s="267">
        <v>4080.8</v>
      </c>
      <c r="E111" s="266"/>
      <c r="F111" s="266"/>
      <c r="G111" s="185"/>
      <c r="H111" s="285">
        <f t="shared" si="51"/>
        <v>9081.8</v>
      </c>
      <c r="I111" s="231"/>
      <c r="J111" s="226">
        <v>8097.5</v>
      </c>
      <c r="K111" s="166"/>
      <c r="L111" s="166"/>
      <c r="M111" s="111"/>
      <c r="N111" s="134">
        <f t="shared" si="37"/>
        <v>8097.5</v>
      </c>
      <c r="O111" s="231"/>
      <c r="P111" s="234">
        <v>6006</v>
      </c>
      <c r="Q111" s="122"/>
      <c r="R111" s="122"/>
      <c r="S111" s="122"/>
      <c r="T111" s="132">
        <f t="shared" si="52"/>
        <v>6006</v>
      </c>
      <c r="U111" s="231">
        <v>2755</v>
      </c>
      <c r="V111" s="231">
        <v>4522</v>
      </c>
      <c r="W111" s="166"/>
      <c r="X111" s="166"/>
      <c r="Y111" s="64"/>
      <c r="Z111" s="70">
        <f t="shared" si="38"/>
        <v>7277</v>
      </c>
      <c r="AA111" s="70"/>
      <c r="AB111" s="141">
        <v>9</v>
      </c>
      <c r="AC111" s="202" t="s">
        <v>243</v>
      </c>
      <c r="AD111" s="147"/>
      <c r="AE111" s="194">
        <f t="shared" si="39"/>
        <v>30462.3</v>
      </c>
      <c r="AF111" s="194">
        <f t="shared" si="53"/>
        <v>7756</v>
      </c>
      <c r="AG111" s="195">
        <f t="shared" si="54"/>
        <v>22706.3</v>
      </c>
      <c r="AH111" s="195">
        <f t="shared" si="55"/>
        <v>0</v>
      </c>
      <c r="AI111" s="194">
        <f t="shared" si="56"/>
        <v>0</v>
      </c>
      <c r="AJ111" s="196" t="e">
        <f>#REF!/210</f>
        <v>#REF!</v>
      </c>
      <c r="AK111" s="197">
        <f t="shared" si="57"/>
        <v>0</v>
      </c>
      <c r="AL111" s="194" t="e">
        <f>AE111/#REF!*100</f>
        <v>#REF!</v>
      </c>
      <c r="AM111" s="194" t="e">
        <f>AE111-#REF!</f>
        <v>#REF!</v>
      </c>
    </row>
    <row r="112" spans="1:39" s="4" customFormat="1" ht="22.5" customHeight="1">
      <c r="A112" s="35">
        <v>90</v>
      </c>
      <c r="B112" s="51" t="s">
        <v>141</v>
      </c>
      <c r="C112" s="267">
        <v>1620.7</v>
      </c>
      <c r="D112" s="267">
        <v>3252.5</v>
      </c>
      <c r="E112" s="266"/>
      <c r="F112" s="266"/>
      <c r="G112" s="185"/>
      <c r="H112" s="285">
        <f t="shared" si="51"/>
        <v>4873.2</v>
      </c>
      <c r="I112" s="226">
        <v>4000</v>
      </c>
      <c r="J112" s="234"/>
      <c r="K112" s="166"/>
      <c r="L112" s="166"/>
      <c r="M112" s="111"/>
      <c r="N112" s="134">
        <f t="shared" si="37"/>
        <v>4000</v>
      </c>
      <c r="O112" s="231">
        <v>2271</v>
      </c>
      <c r="P112" s="234">
        <v>425</v>
      </c>
      <c r="Q112" s="122"/>
      <c r="R112" s="122"/>
      <c r="S112" s="122"/>
      <c r="T112" s="132">
        <f t="shared" si="52"/>
        <v>2696</v>
      </c>
      <c r="U112" s="231">
        <v>1867.5</v>
      </c>
      <c r="V112" s="231">
        <v>772.5</v>
      </c>
      <c r="W112" s="166"/>
      <c r="X112" s="166"/>
      <c r="Y112" s="64"/>
      <c r="Z112" s="70">
        <f t="shared" si="38"/>
        <v>2640</v>
      </c>
      <c r="AA112" s="70"/>
      <c r="AB112" s="141">
        <v>10</v>
      </c>
      <c r="AC112" s="202" t="s">
        <v>248</v>
      </c>
      <c r="AD112" s="147"/>
      <c r="AE112" s="194">
        <f t="shared" si="39"/>
        <v>14209.2</v>
      </c>
      <c r="AF112" s="194">
        <f t="shared" si="53"/>
        <v>9759.2</v>
      </c>
      <c r="AG112" s="195">
        <f t="shared" si="54"/>
        <v>4450</v>
      </c>
      <c r="AH112" s="195">
        <f t="shared" si="55"/>
        <v>0</v>
      </c>
      <c r="AI112" s="194">
        <f t="shared" si="56"/>
        <v>0</v>
      </c>
      <c r="AJ112" s="196" t="e">
        <f>#REF!/210</f>
        <v>#REF!</v>
      </c>
      <c r="AK112" s="197">
        <f t="shared" si="57"/>
        <v>0</v>
      </c>
      <c r="AL112" s="194" t="e">
        <f>AE112/#REF!*100</f>
        <v>#REF!</v>
      </c>
      <c r="AM112" s="194" t="e">
        <f>AE112-#REF!</f>
        <v>#REF!</v>
      </c>
    </row>
    <row r="113" spans="1:39" s="4" customFormat="1" ht="22.5" customHeight="1">
      <c r="A113" s="35">
        <v>91</v>
      </c>
      <c r="B113" s="51" t="s">
        <v>142</v>
      </c>
      <c r="C113" s="267">
        <v>9772</v>
      </c>
      <c r="D113" s="267">
        <v>3134.3</v>
      </c>
      <c r="E113" s="266"/>
      <c r="F113" s="266"/>
      <c r="G113" s="185"/>
      <c r="H113" s="285">
        <f t="shared" si="51"/>
        <v>12906.3</v>
      </c>
      <c r="I113" s="226">
        <v>3054</v>
      </c>
      <c r="J113" s="226">
        <v>3563.3</v>
      </c>
      <c r="K113" s="166"/>
      <c r="L113" s="166"/>
      <c r="M113" s="111"/>
      <c r="N113" s="134">
        <f t="shared" si="37"/>
        <v>6617.3</v>
      </c>
      <c r="O113" s="231">
        <v>2457</v>
      </c>
      <c r="P113" s="234">
        <v>2256.5</v>
      </c>
      <c r="Q113" s="122"/>
      <c r="R113" s="122"/>
      <c r="S113" s="122"/>
      <c r="T113" s="132">
        <f t="shared" si="52"/>
        <v>4713.5</v>
      </c>
      <c r="U113" s="236">
        <v>6057</v>
      </c>
      <c r="V113" s="238">
        <v>1850.6</v>
      </c>
      <c r="W113" s="166"/>
      <c r="X113" s="166"/>
      <c r="Y113" s="64"/>
      <c r="Z113" s="70">
        <f t="shared" si="38"/>
        <v>7907.6</v>
      </c>
      <c r="AA113" s="70"/>
      <c r="AB113" s="141">
        <v>11</v>
      </c>
      <c r="AC113" s="202" t="s">
        <v>245</v>
      </c>
      <c r="AD113" s="147"/>
      <c r="AE113" s="194">
        <f t="shared" si="39"/>
        <v>32144.7</v>
      </c>
      <c r="AF113" s="194">
        <f t="shared" si="53"/>
        <v>21340</v>
      </c>
      <c r="AG113" s="195">
        <f t="shared" si="54"/>
        <v>10804.7</v>
      </c>
      <c r="AH113" s="195">
        <f t="shared" si="55"/>
        <v>0</v>
      </c>
      <c r="AI113" s="194">
        <f t="shared" si="56"/>
        <v>0</v>
      </c>
      <c r="AJ113" s="196" t="e">
        <f>#REF!/210</f>
        <v>#REF!</v>
      </c>
      <c r="AK113" s="197">
        <f t="shared" si="57"/>
        <v>0</v>
      </c>
      <c r="AL113" s="194" t="e">
        <f>AE113/#REF!*100</f>
        <v>#REF!</v>
      </c>
      <c r="AM113" s="194" t="e">
        <f>AE113-#REF!</f>
        <v>#REF!</v>
      </c>
    </row>
    <row r="114" spans="1:39" s="4" customFormat="1" ht="22.5" customHeight="1">
      <c r="A114" s="35">
        <v>92</v>
      </c>
      <c r="B114" s="51" t="s">
        <v>143</v>
      </c>
      <c r="C114" s="267">
        <v>3900</v>
      </c>
      <c r="D114" s="267">
        <v>5738.4</v>
      </c>
      <c r="E114" s="266"/>
      <c r="F114" s="266"/>
      <c r="G114" s="185"/>
      <c r="H114" s="285">
        <f t="shared" si="51"/>
        <v>9638.4</v>
      </c>
      <c r="I114" s="231"/>
      <c r="J114" s="226">
        <v>6284.1</v>
      </c>
      <c r="K114" s="166"/>
      <c r="L114" s="166"/>
      <c r="M114" s="111"/>
      <c r="N114" s="134">
        <f t="shared" si="37"/>
        <v>6284.1</v>
      </c>
      <c r="O114" s="231">
        <v>1954.5</v>
      </c>
      <c r="P114" s="234">
        <v>3469.3</v>
      </c>
      <c r="Q114" s="122"/>
      <c r="R114" s="122"/>
      <c r="S114" s="122"/>
      <c r="T114" s="132">
        <f t="shared" si="52"/>
        <v>5423.8</v>
      </c>
      <c r="U114" s="236">
        <v>5649.4</v>
      </c>
      <c r="V114" s="231"/>
      <c r="W114" s="166"/>
      <c r="X114" s="166"/>
      <c r="Y114" s="64"/>
      <c r="Z114" s="70">
        <f t="shared" si="38"/>
        <v>5649.4</v>
      </c>
      <c r="AA114" s="70"/>
      <c r="AB114" s="141">
        <v>12</v>
      </c>
      <c r="AC114" s="202" t="s">
        <v>246</v>
      </c>
      <c r="AD114" s="147"/>
      <c r="AE114" s="194">
        <f t="shared" si="39"/>
        <v>26995.699999999997</v>
      </c>
      <c r="AF114" s="194">
        <f t="shared" si="53"/>
        <v>11503.9</v>
      </c>
      <c r="AG114" s="195">
        <f t="shared" si="54"/>
        <v>15491.8</v>
      </c>
      <c r="AH114" s="195">
        <f t="shared" si="55"/>
        <v>0</v>
      </c>
      <c r="AI114" s="194">
        <f t="shared" si="56"/>
        <v>0</v>
      </c>
      <c r="AJ114" s="196" t="e">
        <f>#REF!/210</f>
        <v>#REF!</v>
      </c>
      <c r="AK114" s="197">
        <f t="shared" si="57"/>
        <v>0</v>
      </c>
      <c r="AL114" s="194" t="e">
        <f>AE114/#REF!*100</f>
        <v>#REF!</v>
      </c>
      <c r="AM114" s="194" t="e">
        <f>AE114-#REF!</f>
        <v>#REF!</v>
      </c>
    </row>
    <row r="115" spans="1:39" s="4" customFormat="1" ht="22.5" customHeight="1">
      <c r="A115" s="35">
        <v>93</v>
      </c>
      <c r="B115" s="51" t="s">
        <v>144</v>
      </c>
      <c r="C115" s="267">
        <v>2200</v>
      </c>
      <c r="D115" s="267">
        <v>942.9</v>
      </c>
      <c r="E115" s="266"/>
      <c r="F115" s="266"/>
      <c r="G115" s="185"/>
      <c r="H115" s="285">
        <f t="shared" si="51"/>
        <v>3142.9</v>
      </c>
      <c r="I115" s="226"/>
      <c r="J115" s="226"/>
      <c r="K115" s="166"/>
      <c r="L115" s="166"/>
      <c r="M115" s="111"/>
      <c r="N115" s="134">
        <f t="shared" si="37"/>
        <v>0</v>
      </c>
      <c r="O115" s="231"/>
      <c r="P115" s="234"/>
      <c r="Q115" s="122"/>
      <c r="R115" s="122"/>
      <c r="S115" s="122"/>
      <c r="T115" s="132">
        <f t="shared" si="52"/>
        <v>0</v>
      </c>
      <c r="U115" s="231"/>
      <c r="V115" s="231"/>
      <c r="W115" s="166"/>
      <c r="X115" s="166"/>
      <c r="Y115" s="64"/>
      <c r="Z115" s="70">
        <f t="shared" si="38"/>
        <v>0</v>
      </c>
      <c r="AA115" s="70"/>
      <c r="AB115" s="141">
        <v>13</v>
      </c>
      <c r="AC115" s="202" t="s">
        <v>247</v>
      </c>
      <c r="AD115" s="147"/>
      <c r="AE115" s="194">
        <f t="shared" si="39"/>
        <v>3142.9</v>
      </c>
      <c r="AF115" s="194">
        <f t="shared" si="53"/>
        <v>2200</v>
      </c>
      <c r="AG115" s="195">
        <f t="shared" si="54"/>
        <v>942.9</v>
      </c>
      <c r="AH115" s="195">
        <f t="shared" si="55"/>
        <v>0</v>
      </c>
      <c r="AI115" s="194">
        <f t="shared" si="56"/>
        <v>0</v>
      </c>
      <c r="AJ115" s="196" t="e">
        <f>#REF!/210</f>
        <v>#REF!</v>
      </c>
      <c r="AK115" s="197">
        <f t="shared" si="57"/>
        <v>0</v>
      </c>
      <c r="AL115" s="194"/>
      <c r="AM115" s="194" t="e">
        <f>AE115-#REF!</f>
        <v>#REF!</v>
      </c>
    </row>
    <row r="116" spans="1:39" s="4" customFormat="1" ht="22.5" customHeight="1">
      <c r="A116" s="35">
        <v>94</v>
      </c>
      <c r="B116" s="51" t="s">
        <v>145</v>
      </c>
      <c r="C116" s="267">
        <v>7555</v>
      </c>
      <c r="D116" s="267">
        <v>6200.7</v>
      </c>
      <c r="E116" s="266"/>
      <c r="F116" s="266"/>
      <c r="G116" s="185"/>
      <c r="H116" s="285">
        <f t="shared" si="51"/>
        <v>13755.7</v>
      </c>
      <c r="I116" s="226">
        <v>4500</v>
      </c>
      <c r="J116" s="226">
        <v>5801</v>
      </c>
      <c r="K116" s="166"/>
      <c r="L116" s="166"/>
      <c r="M116" s="111"/>
      <c r="N116" s="134">
        <f t="shared" si="37"/>
        <v>10301</v>
      </c>
      <c r="O116" s="231">
        <f>3400+800</f>
        <v>4200</v>
      </c>
      <c r="P116" s="234">
        <f>3422.849+409.151+527</f>
        <v>4359</v>
      </c>
      <c r="Q116" s="122"/>
      <c r="R116" s="122"/>
      <c r="S116" s="122"/>
      <c r="T116" s="132">
        <f t="shared" si="52"/>
        <v>8559</v>
      </c>
      <c r="U116" s="231">
        <v>6100</v>
      </c>
      <c r="V116" s="231">
        <v>5621</v>
      </c>
      <c r="W116" s="166"/>
      <c r="X116" s="166"/>
      <c r="Y116" s="64"/>
      <c r="Z116" s="70">
        <f t="shared" si="38"/>
        <v>11721</v>
      </c>
      <c r="AA116" s="70"/>
      <c r="AB116" s="141">
        <v>14</v>
      </c>
      <c r="AC116" s="202" t="s">
        <v>249</v>
      </c>
      <c r="AD116" s="147"/>
      <c r="AE116" s="194">
        <f t="shared" si="39"/>
        <v>44336.7</v>
      </c>
      <c r="AF116" s="194">
        <f t="shared" si="53"/>
        <v>22355</v>
      </c>
      <c r="AG116" s="195">
        <f t="shared" si="54"/>
        <v>21981.7</v>
      </c>
      <c r="AH116" s="195">
        <f t="shared" si="55"/>
        <v>0</v>
      </c>
      <c r="AI116" s="194">
        <f t="shared" si="56"/>
        <v>0</v>
      </c>
      <c r="AJ116" s="196" t="e">
        <f>#REF!/210</f>
        <v>#REF!</v>
      </c>
      <c r="AK116" s="197">
        <f t="shared" si="57"/>
        <v>0</v>
      </c>
      <c r="AL116" s="194" t="e">
        <f>AE116/#REF!*100</f>
        <v>#REF!</v>
      </c>
      <c r="AM116" s="194" t="e">
        <f>AE116-#REF!</f>
        <v>#REF!</v>
      </c>
    </row>
    <row r="117" spans="1:39" s="4" customFormat="1" ht="22.5" customHeight="1">
      <c r="A117" s="35">
        <v>95</v>
      </c>
      <c r="B117" s="51" t="s">
        <v>146</v>
      </c>
      <c r="C117" s="273"/>
      <c r="D117" s="270"/>
      <c r="E117" s="266"/>
      <c r="F117" s="266"/>
      <c r="G117" s="185"/>
      <c r="H117" s="285">
        <f t="shared" si="51"/>
        <v>0</v>
      </c>
      <c r="I117" s="296"/>
      <c r="J117" s="297"/>
      <c r="K117" s="166"/>
      <c r="L117" s="166"/>
      <c r="M117" s="111"/>
      <c r="N117" s="134">
        <f t="shared" si="37"/>
        <v>0</v>
      </c>
      <c r="O117" s="231"/>
      <c r="P117" s="234"/>
      <c r="Q117" s="122"/>
      <c r="R117" s="122"/>
      <c r="S117" s="122"/>
      <c r="T117" s="132">
        <f t="shared" si="52"/>
        <v>0</v>
      </c>
      <c r="U117" s="167"/>
      <c r="V117" s="85"/>
      <c r="W117" s="166"/>
      <c r="X117" s="166"/>
      <c r="Y117" s="64"/>
      <c r="Z117" s="70">
        <f t="shared" si="38"/>
        <v>0</v>
      </c>
      <c r="AA117" s="70"/>
      <c r="AB117" s="141">
        <v>15</v>
      </c>
      <c r="AC117" s="202" t="s">
        <v>326</v>
      </c>
      <c r="AD117" s="147"/>
      <c r="AE117" s="194">
        <f t="shared" si="39"/>
        <v>0</v>
      </c>
      <c r="AF117" s="194">
        <f t="shared" si="53"/>
        <v>0</v>
      </c>
      <c r="AG117" s="195">
        <f t="shared" si="54"/>
        <v>0</v>
      </c>
      <c r="AH117" s="195">
        <f t="shared" si="55"/>
        <v>0</v>
      </c>
      <c r="AI117" s="194">
        <f t="shared" si="56"/>
        <v>0</v>
      </c>
      <c r="AJ117" s="196" t="e">
        <f>#REF!/210</f>
        <v>#REF!</v>
      </c>
      <c r="AK117" s="197">
        <f t="shared" si="57"/>
        <v>0</v>
      </c>
      <c r="AL117" s="194" t="e">
        <f>AE117/#REF!*100</f>
        <v>#REF!</v>
      </c>
      <c r="AM117" s="194" t="e">
        <f>AE117-#REF!</f>
        <v>#REF!</v>
      </c>
    </row>
    <row r="118" spans="1:39" s="4" customFormat="1" ht="22.5" customHeight="1">
      <c r="A118" s="35">
        <v>96</v>
      </c>
      <c r="B118" s="51" t="s">
        <v>147</v>
      </c>
      <c r="C118" s="267"/>
      <c r="D118" s="267">
        <v>3733.7</v>
      </c>
      <c r="E118" s="266"/>
      <c r="F118" s="266"/>
      <c r="G118" s="185"/>
      <c r="H118" s="285">
        <f t="shared" si="51"/>
        <v>3733.7</v>
      </c>
      <c r="I118" s="226"/>
      <c r="J118" s="226">
        <v>3056</v>
      </c>
      <c r="K118" s="166"/>
      <c r="L118" s="170"/>
      <c r="M118" s="111"/>
      <c r="N118" s="134">
        <f t="shared" si="37"/>
        <v>3056</v>
      </c>
      <c r="O118" s="231"/>
      <c r="P118" s="234">
        <v>3007.7</v>
      </c>
      <c r="Q118" s="122"/>
      <c r="R118" s="122"/>
      <c r="S118" s="122"/>
      <c r="T118" s="132">
        <f t="shared" si="52"/>
        <v>3007.7</v>
      </c>
      <c r="U118" s="236">
        <v>2515</v>
      </c>
      <c r="V118" s="231"/>
      <c r="W118" s="166"/>
      <c r="X118" s="166"/>
      <c r="Y118" s="64"/>
      <c r="Z118" s="70">
        <f t="shared" si="38"/>
        <v>2515</v>
      </c>
      <c r="AA118" s="70"/>
      <c r="AB118" s="141">
        <v>16</v>
      </c>
      <c r="AC118" s="202" t="s">
        <v>250</v>
      </c>
      <c r="AD118" s="147"/>
      <c r="AE118" s="194">
        <f t="shared" si="39"/>
        <v>12312.4</v>
      </c>
      <c r="AF118" s="194">
        <f t="shared" si="53"/>
        <v>2515</v>
      </c>
      <c r="AG118" s="195">
        <f t="shared" si="54"/>
        <v>9797.4</v>
      </c>
      <c r="AH118" s="195">
        <f t="shared" si="55"/>
        <v>0</v>
      </c>
      <c r="AI118" s="194">
        <f t="shared" si="56"/>
        <v>0</v>
      </c>
      <c r="AJ118" s="196" t="e">
        <f>#REF!/210</f>
        <v>#REF!</v>
      </c>
      <c r="AK118" s="197">
        <f t="shared" si="57"/>
        <v>0</v>
      </c>
      <c r="AL118" s="194" t="e">
        <f>AE118/#REF!*100</f>
        <v>#REF!</v>
      </c>
      <c r="AM118" s="194" t="e">
        <f>AE118-#REF!</f>
        <v>#REF!</v>
      </c>
    </row>
    <row r="119" spans="1:39" s="4" customFormat="1" ht="22.5" customHeight="1">
      <c r="A119" s="35">
        <v>97</v>
      </c>
      <c r="B119" s="51" t="s">
        <v>148</v>
      </c>
      <c r="C119" s="267">
        <v>140</v>
      </c>
      <c r="D119" s="267">
        <v>6324.7</v>
      </c>
      <c r="E119" s="266"/>
      <c r="F119" s="266"/>
      <c r="G119" s="185"/>
      <c r="H119" s="285">
        <f t="shared" si="51"/>
        <v>6464.7</v>
      </c>
      <c r="I119" s="226"/>
      <c r="J119" s="226"/>
      <c r="K119" s="166"/>
      <c r="L119" s="170"/>
      <c r="M119" s="111"/>
      <c r="N119" s="134">
        <f t="shared" si="37"/>
        <v>0</v>
      </c>
      <c r="O119" s="307"/>
      <c r="P119" s="310"/>
      <c r="Q119" s="122"/>
      <c r="R119" s="122"/>
      <c r="S119" s="122"/>
      <c r="T119" s="132">
        <f t="shared" si="52"/>
        <v>0</v>
      </c>
      <c r="U119" s="231"/>
      <c r="V119" s="231"/>
      <c r="W119" s="166"/>
      <c r="X119" s="166"/>
      <c r="Y119" s="64"/>
      <c r="Z119" s="70">
        <f t="shared" si="38"/>
        <v>0</v>
      </c>
      <c r="AA119" s="70"/>
      <c r="AB119" s="141">
        <v>17</v>
      </c>
      <c r="AC119" s="202" t="s">
        <v>251</v>
      </c>
      <c r="AD119" s="147"/>
      <c r="AE119" s="194">
        <f t="shared" si="39"/>
        <v>6464.7</v>
      </c>
      <c r="AF119" s="194">
        <f t="shared" si="53"/>
        <v>140</v>
      </c>
      <c r="AG119" s="195">
        <f t="shared" si="54"/>
        <v>6324.7</v>
      </c>
      <c r="AH119" s="195">
        <f t="shared" si="55"/>
        <v>0</v>
      </c>
      <c r="AI119" s="194">
        <f t="shared" si="56"/>
        <v>0</v>
      </c>
      <c r="AJ119" s="196" t="e">
        <f>#REF!/210</f>
        <v>#REF!</v>
      </c>
      <c r="AK119" s="197">
        <f t="shared" si="57"/>
        <v>0</v>
      </c>
      <c r="AL119" s="194" t="e">
        <f>AE119/#REF!*100</f>
        <v>#REF!</v>
      </c>
      <c r="AM119" s="194" t="e">
        <f>AE119-#REF!</f>
        <v>#REF!</v>
      </c>
    </row>
    <row r="120" spans="1:39" s="4" customFormat="1" ht="22.5" customHeight="1">
      <c r="A120" s="35">
        <v>98</v>
      </c>
      <c r="B120" s="51" t="s">
        <v>149</v>
      </c>
      <c r="C120" s="267"/>
      <c r="D120" s="267">
        <v>7512.2</v>
      </c>
      <c r="E120" s="266"/>
      <c r="F120" s="266"/>
      <c r="G120" s="185"/>
      <c r="H120" s="285">
        <f t="shared" si="51"/>
        <v>7512.2</v>
      </c>
      <c r="I120" s="231"/>
      <c r="J120" s="226"/>
      <c r="K120" s="166"/>
      <c r="L120" s="170"/>
      <c r="M120" s="111"/>
      <c r="N120" s="134">
        <f t="shared" si="37"/>
        <v>0</v>
      </c>
      <c r="O120" s="307"/>
      <c r="P120" s="310"/>
      <c r="Q120" s="122"/>
      <c r="R120" s="122"/>
      <c r="S120" s="122"/>
      <c r="T120" s="132">
        <f t="shared" si="52"/>
        <v>0</v>
      </c>
      <c r="U120" s="188"/>
      <c r="V120" s="231"/>
      <c r="W120" s="166"/>
      <c r="X120" s="166"/>
      <c r="Y120" s="64"/>
      <c r="Z120" s="70">
        <f t="shared" si="38"/>
        <v>0</v>
      </c>
      <c r="AA120" s="70"/>
      <c r="AB120" s="141">
        <v>18</v>
      </c>
      <c r="AC120" s="202" t="s">
        <v>252</v>
      </c>
      <c r="AD120" s="147"/>
      <c r="AE120" s="194">
        <f t="shared" si="39"/>
        <v>7512.2</v>
      </c>
      <c r="AF120" s="194">
        <f t="shared" si="53"/>
        <v>0</v>
      </c>
      <c r="AG120" s="195">
        <f t="shared" si="54"/>
        <v>7512.2</v>
      </c>
      <c r="AH120" s="195">
        <f t="shared" si="55"/>
        <v>0</v>
      </c>
      <c r="AI120" s="194">
        <f t="shared" si="56"/>
        <v>0</v>
      </c>
      <c r="AJ120" s="196" t="e">
        <f>#REF!/210</f>
        <v>#REF!</v>
      </c>
      <c r="AK120" s="197">
        <f t="shared" si="57"/>
        <v>0</v>
      </c>
      <c r="AL120" s="194" t="e">
        <f>AE120/#REF!*100</f>
        <v>#REF!</v>
      </c>
      <c r="AM120" s="194" t="e">
        <f>AE120-#REF!</f>
        <v>#REF!</v>
      </c>
    </row>
    <row r="121" spans="1:39" s="4" customFormat="1" ht="22.5" customHeight="1">
      <c r="A121" s="35"/>
      <c r="B121" s="51"/>
      <c r="C121" s="267"/>
      <c r="D121" s="267"/>
      <c r="E121" s="266"/>
      <c r="F121" s="266"/>
      <c r="G121" s="185"/>
      <c r="H121" s="154"/>
      <c r="I121" s="226"/>
      <c r="J121" s="223"/>
      <c r="K121" s="166"/>
      <c r="L121" s="170"/>
      <c r="M121" s="111"/>
      <c r="N121" s="134"/>
      <c r="O121" s="241"/>
      <c r="P121" s="342"/>
      <c r="Q121" s="122"/>
      <c r="R121" s="122"/>
      <c r="S121" s="122"/>
      <c r="T121" s="132"/>
      <c r="U121" s="188"/>
      <c r="V121" s="223"/>
      <c r="W121" s="166"/>
      <c r="X121" s="166"/>
      <c r="Y121" s="64"/>
      <c r="Z121" s="70"/>
      <c r="AA121" s="70"/>
      <c r="AB121" s="70"/>
      <c r="AC121" s="209" t="s">
        <v>57</v>
      </c>
      <c r="AD121" s="264"/>
      <c r="AE121" s="265">
        <f aca="true" t="shared" si="58" ref="AE121:AM121">SUM(AE103:AE120)</f>
        <v>349116.0500000001</v>
      </c>
      <c r="AF121" s="265">
        <f t="shared" si="58"/>
        <v>159140.4</v>
      </c>
      <c r="AG121" s="265">
        <f t="shared" si="58"/>
        <v>189975.65000000002</v>
      </c>
      <c r="AH121" s="265">
        <f t="shared" si="58"/>
        <v>0</v>
      </c>
      <c r="AI121" s="265">
        <f t="shared" si="58"/>
        <v>0</v>
      </c>
      <c r="AJ121" s="265" t="e">
        <f t="shared" si="58"/>
        <v>#REF!</v>
      </c>
      <c r="AK121" s="265">
        <f t="shared" si="58"/>
        <v>0</v>
      </c>
      <c r="AL121" s="265" t="e">
        <f t="shared" si="58"/>
        <v>#REF!</v>
      </c>
      <c r="AM121" s="265" t="e">
        <f t="shared" si="58"/>
        <v>#REF!</v>
      </c>
    </row>
    <row r="122" spans="1:39" s="4" customFormat="1" ht="36" customHeight="1">
      <c r="A122" s="35"/>
      <c r="B122" s="51"/>
      <c r="C122" s="267"/>
      <c r="D122" s="267"/>
      <c r="E122" s="266"/>
      <c r="F122" s="266"/>
      <c r="G122" s="185"/>
      <c r="H122" s="154"/>
      <c r="I122" s="226"/>
      <c r="J122" s="223"/>
      <c r="K122" s="166"/>
      <c r="L122" s="170"/>
      <c r="M122" s="111"/>
      <c r="N122" s="134"/>
      <c r="O122" s="241"/>
      <c r="P122" s="342"/>
      <c r="Q122" s="122"/>
      <c r="R122" s="122"/>
      <c r="S122" s="122"/>
      <c r="T122" s="132"/>
      <c r="U122" s="188"/>
      <c r="V122" s="223"/>
      <c r="W122" s="166"/>
      <c r="X122" s="166"/>
      <c r="Y122" s="64"/>
      <c r="Z122" s="70"/>
      <c r="AA122" s="70"/>
      <c r="AB122" s="70"/>
      <c r="AC122" s="202"/>
      <c r="AD122" s="262"/>
      <c r="AE122" s="378" t="s">
        <v>336</v>
      </c>
      <c r="AF122" s="379"/>
      <c r="AG122" s="379"/>
      <c r="AH122" s="379"/>
      <c r="AI122" s="380"/>
      <c r="AJ122" s="196"/>
      <c r="AK122" s="197"/>
      <c r="AL122" s="194"/>
      <c r="AM122" s="194"/>
    </row>
    <row r="123" spans="1:39" s="4" customFormat="1" ht="22.5" customHeight="1">
      <c r="A123" s="35"/>
      <c r="B123" s="55"/>
      <c r="C123" s="267"/>
      <c r="D123" s="267"/>
      <c r="E123" s="266"/>
      <c r="F123" s="266"/>
      <c r="G123" s="185"/>
      <c r="H123" s="154"/>
      <c r="I123" s="162"/>
      <c r="J123" s="226"/>
      <c r="K123" s="166"/>
      <c r="L123" s="166"/>
      <c r="M123" s="110"/>
      <c r="N123" s="134"/>
      <c r="O123" s="310"/>
      <c r="P123" s="310"/>
      <c r="Q123" s="123"/>
      <c r="R123" s="123"/>
      <c r="S123" s="123"/>
      <c r="T123" s="132"/>
      <c r="U123" s="167"/>
      <c r="V123" s="165"/>
      <c r="W123" s="170"/>
      <c r="X123" s="170"/>
      <c r="Y123" s="65"/>
      <c r="Z123" s="70"/>
      <c r="AA123" s="70"/>
      <c r="AB123" s="70"/>
      <c r="AC123" s="204"/>
      <c r="AD123" s="192"/>
      <c r="AE123" s="68" t="s">
        <v>20</v>
      </c>
      <c r="AF123" s="142" t="s">
        <v>16</v>
      </c>
      <c r="AG123" s="142" t="s">
        <v>17</v>
      </c>
      <c r="AH123" s="142" t="s">
        <v>18</v>
      </c>
      <c r="AI123" s="142" t="s">
        <v>19</v>
      </c>
      <c r="AJ123" s="196"/>
      <c r="AK123" s="197"/>
      <c r="AL123" s="194"/>
      <c r="AM123" s="194"/>
    </row>
    <row r="124" spans="1:39" s="4" customFormat="1" ht="22.5" customHeight="1">
      <c r="A124" s="35">
        <v>99</v>
      </c>
      <c r="B124" s="175" t="s">
        <v>27</v>
      </c>
      <c r="C124" s="275">
        <v>3718</v>
      </c>
      <c r="D124" s="275">
        <v>14092.7</v>
      </c>
      <c r="E124" s="275"/>
      <c r="F124" s="275"/>
      <c r="G124" s="185"/>
      <c r="H124" s="285">
        <f aca="true" t="shared" si="59" ref="H124:H135">C124+D124+E124+F124</f>
        <v>17810.7</v>
      </c>
      <c r="I124" s="226">
        <v>538</v>
      </c>
      <c r="J124" s="226">
        <v>9929.485</v>
      </c>
      <c r="K124" s="226"/>
      <c r="L124" s="166"/>
      <c r="M124" s="113"/>
      <c r="N124" s="134">
        <f t="shared" si="37"/>
        <v>10467.485</v>
      </c>
      <c r="O124" s="231">
        <v>950</v>
      </c>
      <c r="P124" s="231">
        <v>3888.1</v>
      </c>
      <c r="Q124" s="241"/>
      <c r="R124" s="328"/>
      <c r="S124" s="341"/>
      <c r="T124" s="132">
        <f aca="true" t="shared" si="60" ref="T124:T135">O124+P124+Q124+R124</f>
        <v>4838.1</v>
      </c>
      <c r="U124" s="372">
        <v>778</v>
      </c>
      <c r="V124" s="372">
        <v>3389.1</v>
      </c>
      <c r="W124" s="244"/>
      <c r="X124" s="170"/>
      <c r="Y124" s="65"/>
      <c r="Z124" s="70">
        <f t="shared" si="38"/>
        <v>4167.1</v>
      </c>
      <c r="AA124" s="70"/>
      <c r="AB124" s="141">
        <v>1</v>
      </c>
      <c r="AC124" s="191" t="s">
        <v>27</v>
      </c>
      <c r="AD124" s="147"/>
      <c r="AE124" s="194">
        <f t="shared" si="39"/>
        <v>37283.384999999995</v>
      </c>
      <c r="AF124" s="194">
        <f aca="true" t="shared" si="61" ref="AF124:AF135">C124+I124+O124+U124</f>
        <v>5984</v>
      </c>
      <c r="AG124" s="195">
        <f aca="true" t="shared" si="62" ref="AG124:AG135">D124+J124+P124+V124</f>
        <v>31299.385</v>
      </c>
      <c r="AH124" s="195">
        <f aca="true" t="shared" si="63" ref="AH124:AH135">E124+K124+Q124+W124</f>
        <v>0</v>
      </c>
      <c r="AI124" s="194">
        <f aca="true" t="shared" si="64" ref="AI124:AI135">F124+L124+R124+X124</f>
        <v>0</v>
      </c>
      <c r="AJ124" s="196" t="e">
        <f>#REF!/210</f>
        <v>#REF!</v>
      </c>
      <c r="AK124" s="197">
        <f aca="true" t="shared" si="65" ref="AK124:AK133">G124+M124+S124+Y124</f>
        <v>0</v>
      </c>
      <c r="AL124" s="194" t="e">
        <f>AE124/#REF!*100</f>
        <v>#REF!</v>
      </c>
      <c r="AM124" s="194" t="e">
        <f>AE124-#REF!</f>
        <v>#REF!</v>
      </c>
    </row>
    <row r="125" spans="1:39" s="4" customFormat="1" ht="22.5" customHeight="1">
      <c r="A125" s="35">
        <v>100</v>
      </c>
      <c r="B125" s="126" t="s">
        <v>32</v>
      </c>
      <c r="C125" s="273">
        <v>9390</v>
      </c>
      <c r="D125" s="267">
        <v>28849</v>
      </c>
      <c r="E125" s="275"/>
      <c r="F125" s="266"/>
      <c r="G125" s="185"/>
      <c r="H125" s="285">
        <f t="shared" si="59"/>
        <v>38239</v>
      </c>
      <c r="I125" s="226">
        <v>4075.3</v>
      </c>
      <c r="J125" s="226">
        <v>16461.5</v>
      </c>
      <c r="K125" s="248"/>
      <c r="L125" s="165"/>
      <c r="M125" s="113"/>
      <c r="N125" s="134">
        <f t="shared" si="37"/>
        <v>20536.8</v>
      </c>
      <c r="O125" s="231">
        <v>4375.6</v>
      </c>
      <c r="P125" s="231">
        <v>17303.8</v>
      </c>
      <c r="Q125" s="351"/>
      <c r="R125" s="352"/>
      <c r="S125" s="353"/>
      <c r="T125" s="132">
        <f t="shared" si="60"/>
        <v>21679.4</v>
      </c>
      <c r="U125" s="231">
        <v>5266</v>
      </c>
      <c r="V125" s="231">
        <v>16645.3</v>
      </c>
      <c r="W125" s="248"/>
      <c r="X125" s="170"/>
      <c r="Y125" s="113"/>
      <c r="Z125" s="70">
        <f t="shared" si="38"/>
        <v>21911.3</v>
      </c>
      <c r="AA125" s="70"/>
      <c r="AB125" s="141">
        <v>2</v>
      </c>
      <c r="AC125" s="189" t="s">
        <v>32</v>
      </c>
      <c r="AD125" s="147"/>
      <c r="AE125" s="194">
        <f t="shared" si="39"/>
        <v>102366.5</v>
      </c>
      <c r="AF125" s="194">
        <f t="shared" si="61"/>
        <v>23106.9</v>
      </c>
      <c r="AG125" s="195">
        <f t="shared" si="62"/>
        <v>79259.6</v>
      </c>
      <c r="AH125" s="195">
        <f t="shared" si="63"/>
        <v>0</v>
      </c>
      <c r="AI125" s="194">
        <f t="shared" si="64"/>
        <v>0</v>
      </c>
      <c r="AJ125" s="196" t="e">
        <f>#REF!/210</f>
        <v>#REF!</v>
      </c>
      <c r="AK125" s="197">
        <f t="shared" si="65"/>
        <v>0</v>
      </c>
      <c r="AL125" s="194" t="e">
        <f>AE125/#REF!*100</f>
        <v>#REF!</v>
      </c>
      <c r="AM125" s="194" t="e">
        <f>AE125-#REF!</f>
        <v>#REF!</v>
      </c>
    </row>
    <row r="126" spans="1:39" s="4" customFormat="1" ht="22.5" customHeight="1">
      <c r="A126" s="35">
        <v>101</v>
      </c>
      <c r="B126" s="126" t="s">
        <v>33</v>
      </c>
      <c r="C126" s="273">
        <v>4782</v>
      </c>
      <c r="D126" s="270">
        <v>6547.1</v>
      </c>
      <c r="E126" s="275"/>
      <c r="F126" s="266"/>
      <c r="G126" s="185"/>
      <c r="H126" s="285">
        <f t="shared" si="59"/>
        <v>11329.1</v>
      </c>
      <c r="I126" s="231"/>
      <c r="J126" s="231">
        <v>4532.8</v>
      </c>
      <c r="K126" s="248"/>
      <c r="L126" s="166"/>
      <c r="M126" s="113"/>
      <c r="N126" s="134">
        <f t="shared" si="37"/>
        <v>4532.8</v>
      </c>
      <c r="O126" s="231">
        <v>750</v>
      </c>
      <c r="P126" s="231">
        <v>2771.4</v>
      </c>
      <c r="Q126" s="351"/>
      <c r="R126" s="328"/>
      <c r="S126" s="353"/>
      <c r="T126" s="132">
        <f t="shared" si="60"/>
        <v>3521.4</v>
      </c>
      <c r="U126" s="236">
        <v>1853</v>
      </c>
      <c r="V126" s="236">
        <v>4069.9</v>
      </c>
      <c r="W126" s="248"/>
      <c r="X126" s="170"/>
      <c r="Y126" s="113"/>
      <c r="Z126" s="70">
        <f t="shared" si="38"/>
        <v>5922.9</v>
      </c>
      <c r="AA126" s="70"/>
      <c r="AB126" s="141">
        <v>3</v>
      </c>
      <c r="AC126" s="189" t="s">
        <v>33</v>
      </c>
      <c r="AD126" s="147"/>
      <c r="AE126" s="194">
        <f t="shared" si="39"/>
        <v>25306.2</v>
      </c>
      <c r="AF126" s="194">
        <f t="shared" si="61"/>
        <v>7385</v>
      </c>
      <c r="AG126" s="195">
        <f t="shared" si="62"/>
        <v>17921.2</v>
      </c>
      <c r="AH126" s="195">
        <f t="shared" si="63"/>
        <v>0</v>
      </c>
      <c r="AI126" s="194">
        <f t="shared" si="64"/>
        <v>0</v>
      </c>
      <c r="AJ126" s="196" t="e">
        <f>#REF!/210</f>
        <v>#REF!</v>
      </c>
      <c r="AK126" s="197">
        <f t="shared" si="65"/>
        <v>0</v>
      </c>
      <c r="AL126" s="194" t="e">
        <f>AE126/#REF!*100</f>
        <v>#REF!</v>
      </c>
      <c r="AM126" s="194" t="e">
        <f>AE126-#REF!</f>
        <v>#REF!</v>
      </c>
    </row>
    <row r="127" spans="1:39" s="4" customFormat="1" ht="22.5" customHeight="1">
      <c r="A127" s="35">
        <v>102</v>
      </c>
      <c r="B127" s="126" t="s">
        <v>107</v>
      </c>
      <c r="C127" s="275"/>
      <c r="D127" s="275"/>
      <c r="E127" s="275"/>
      <c r="F127" s="266"/>
      <c r="G127" s="185"/>
      <c r="H127" s="285">
        <f t="shared" si="59"/>
        <v>0</v>
      </c>
      <c r="I127" s="231"/>
      <c r="J127" s="228"/>
      <c r="K127" s="248"/>
      <c r="L127" s="166"/>
      <c r="M127" s="113"/>
      <c r="N127" s="134">
        <f t="shared" si="37"/>
        <v>0</v>
      </c>
      <c r="O127" s="307"/>
      <c r="P127" s="307"/>
      <c r="Q127" s="351"/>
      <c r="R127" s="354"/>
      <c r="S127" s="353"/>
      <c r="T127" s="132">
        <f t="shared" si="60"/>
        <v>0</v>
      </c>
      <c r="U127" s="64"/>
      <c r="V127" s="231"/>
      <c r="W127" s="170"/>
      <c r="X127" s="170"/>
      <c r="Y127" s="113"/>
      <c r="Z127" s="70">
        <f t="shared" si="38"/>
        <v>0</v>
      </c>
      <c r="AA127" s="70"/>
      <c r="AB127" s="141">
        <v>4</v>
      </c>
      <c r="AC127" s="189" t="s">
        <v>107</v>
      </c>
      <c r="AD127" s="147"/>
      <c r="AE127" s="194">
        <f t="shared" si="39"/>
        <v>0</v>
      </c>
      <c r="AF127" s="194">
        <f t="shared" si="61"/>
        <v>0</v>
      </c>
      <c r="AG127" s="195">
        <f t="shared" si="62"/>
        <v>0</v>
      </c>
      <c r="AH127" s="195">
        <f t="shared" si="63"/>
        <v>0</v>
      </c>
      <c r="AI127" s="194">
        <f t="shared" si="64"/>
        <v>0</v>
      </c>
      <c r="AJ127" s="196" t="e">
        <f>#REF!/210</f>
        <v>#REF!</v>
      </c>
      <c r="AK127" s="197">
        <f t="shared" si="65"/>
        <v>0</v>
      </c>
      <c r="AL127" s="194" t="e">
        <f>AE127/#REF!*100</f>
        <v>#REF!</v>
      </c>
      <c r="AM127" s="194" t="e">
        <f>AE127-#REF!</f>
        <v>#REF!</v>
      </c>
    </row>
    <row r="128" spans="1:39" s="4" customFormat="1" ht="22.5" customHeight="1">
      <c r="A128" s="35">
        <v>103</v>
      </c>
      <c r="B128" s="126" t="s">
        <v>106</v>
      </c>
      <c r="C128" s="274">
        <v>5675.5</v>
      </c>
      <c r="D128" s="267">
        <v>2443.8</v>
      </c>
      <c r="E128" s="275"/>
      <c r="F128" s="266"/>
      <c r="G128" s="185"/>
      <c r="H128" s="285">
        <f t="shared" si="59"/>
        <v>8119.3</v>
      </c>
      <c r="I128" s="226"/>
      <c r="J128" s="226"/>
      <c r="K128" s="248"/>
      <c r="L128" s="166"/>
      <c r="M128" s="113"/>
      <c r="N128" s="134">
        <f t="shared" si="37"/>
        <v>0</v>
      </c>
      <c r="O128" s="241"/>
      <c r="P128" s="241"/>
      <c r="Q128" s="351"/>
      <c r="R128" s="354"/>
      <c r="S128" s="353"/>
      <c r="T128" s="132">
        <f t="shared" si="60"/>
        <v>0</v>
      </c>
      <c r="U128" s="231"/>
      <c r="V128" s="231"/>
      <c r="W128" s="166"/>
      <c r="X128" s="166"/>
      <c r="Y128" s="113"/>
      <c r="Z128" s="70">
        <f t="shared" si="38"/>
        <v>0</v>
      </c>
      <c r="AA128" s="70"/>
      <c r="AB128" s="141">
        <v>5</v>
      </c>
      <c r="AC128" s="189" t="s">
        <v>106</v>
      </c>
      <c r="AD128" s="147"/>
      <c r="AE128" s="194">
        <f t="shared" si="39"/>
        <v>8119.3</v>
      </c>
      <c r="AF128" s="194">
        <f t="shared" si="61"/>
        <v>5675.5</v>
      </c>
      <c r="AG128" s="195">
        <f t="shared" si="62"/>
        <v>2443.8</v>
      </c>
      <c r="AH128" s="195">
        <f t="shared" si="63"/>
        <v>0</v>
      </c>
      <c r="AI128" s="194">
        <f t="shared" si="64"/>
        <v>0</v>
      </c>
      <c r="AJ128" s="196" t="e">
        <f>#REF!/210</f>
        <v>#REF!</v>
      </c>
      <c r="AK128" s="197">
        <f t="shared" si="65"/>
        <v>0</v>
      </c>
      <c r="AL128" s="194" t="e">
        <f>AE128/#REF!*100</f>
        <v>#REF!</v>
      </c>
      <c r="AM128" s="194" t="e">
        <f>AE128-#REF!</f>
        <v>#REF!</v>
      </c>
    </row>
    <row r="129" spans="1:39" s="4" customFormat="1" ht="22.5" customHeight="1">
      <c r="A129" s="35">
        <v>104</v>
      </c>
      <c r="B129" s="51" t="s">
        <v>151</v>
      </c>
      <c r="C129" s="267">
        <v>7050</v>
      </c>
      <c r="D129" s="267">
        <v>6804.2</v>
      </c>
      <c r="E129" s="275"/>
      <c r="F129" s="266"/>
      <c r="G129" s="185"/>
      <c r="H129" s="285">
        <f t="shared" si="59"/>
        <v>13854.2</v>
      </c>
      <c r="I129" s="226"/>
      <c r="J129" s="226"/>
      <c r="K129" s="168"/>
      <c r="L129" s="166"/>
      <c r="M129" s="111"/>
      <c r="N129" s="134">
        <f t="shared" si="37"/>
        <v>0</v>
      </c>
      <c r="O129" s="241"/>
      <c r="P129" s="241"/>
      <c r="Q129" s="355"/>
      <c r="R129" s="346"/>
      <c r="S129" s="122"/>
      <c r="T129" s="132">
        <f t="shared" si="60"/>
        <v>0</v>
      </c>
      <c r="U129" s="231"/>
      <c r="V129" s="231"/>
      <c r="W129" s="166"/>
      <c r="X129" s="166"/>
      <c r="Y129" s="64"/>
      <c r="Z129" s="70">
        <f t="shared" si="38"/>
        <v>0</v>
      </c>
      <c r="AA129" s="70"/>
      <c r="AB129" s="141">
        <v>6</v>
      </c>
      <c r="AC129" s="202" t="s">
        <v>328</v>
      </c>
      <c r="AD129" s="147"/>
      <c r="AE129" s="194">
        <f t="shared" si="39"/>
        <v>13854.2</v>
      </c>
      <c r="AF129" s="194">
        <f t="shared" si="61"/>
        <v>7050</v>
      </c>
      <c r="AG129" s="195">
        <f t="shared" si="62"/>
        <v>6804.2</v>
      </c>
      <c r="AH129" s="195">
        <f t="shared" si="63"/>
        <v>0</v>
      </c>
      <c r="AI129" s="194">
        <f t="shared" si="64"/>
        <v>0</v>
      </c>
      <c r="AJ129" s="196" t="e">
        <f>#REF!/210</f>
        <v>#REF!</v>
      </c>
      <c r="AK129" s="197">
        <f t="shared" si="65"/>
        <v>0</v>
      </c>
      <c r="AL129" s="194" t="e">
        <f>AE129/#REF!*100</f>
        <v>#REF!</v>
      </c>
      <c r="AM129" s="194" t="e">
        <f>AE129-#REF!</f>
        <v>#REF!</v>
      </c>
    </row>
    <row r="130" spans="1:39" s="4" customFormat="1" ht="22.5" customHeight="1">
      <c r="A130" s="35">
        <v>105</v>
      </c>
      <c r="B130" s="157" t="s">
        <v>365</v>
      </c>
      <c r="C130" s="267">
        <v>2200</v>
      </c>
      <c r="D130" s="267">
        <v>1385.4</v>
      </c>
      <c r="E130" s="275"/>
      <c r="F130" s="266"/>
      <c r="G130" s="185"/>
      <c r="H130" s="285">
        <f t="shared" si="59"/>
        <v>3585.4</v>
      </c>
      <c r="I130" s="226">
        <v>800</v>
      </c>
      <c r="J130" s="226">
        <v>3641</v>
      </c>
      <c r="K130" s="168"/>
      <c r="L130" s="166"/>
      <c r="M130" s="111"/>
      <c r="N130" s="134">
        <f>I130+J130+K130+L130</f>
        <v>4441</v>
      </c>
      <c r="O130" s="231">
        <v>1050</v>
      </c>
      <c r="P130" s="228">
        <v>1951.3</v>
      </c>
      <c r="Q130" s="328"/>
      <c r="R130" s="328"/>
      <c r="S130" s="122"/>
      <c r="T130" s="132">
        <f t="shared" si="60"/>
        <v>3001.3</v>
      </c>
      <c r="U130" s="236">
        <v>2100</v>
      </c>
      <c r="V130" s="231"/>
      <c r="W130" s="166"/>
      <c r="X130" s="166"/>
      <c r="Y130" s="64"/>
      <c r="Z130" s="70">
        <f>U130+V130+W130+X130</f>
        <v>2100</v>
      </c>
      <c r="AA130" s="70"/>
      <c r="AB130" s="141">
        <v>8</v>
      </c>
      <c r="AC130" s="205" t="s">
        <v>203</v>
      </c>
      <c r="AD130" s="147" t="s">
        <v>346</v>
      </c>
      <c r="AE130" s="194">
        <f>AF130+AG130+AH130+AI130</f>
        <v>13127.7</v>
      </c>
      <c r="AF130" s="194">
        <f t="shared" si="61"/>
        <v>6150</v>
      </c>
      <c r="AG130" s="195">
        <f t="shared" si="62"/>
        <v>6977.7</v>
      </c>
      <c r="AH130" s="195">
        <f t="shared" si="63"/>
        <v>0</v>
      </c>
      <c r="AI130" s="194">
        <f t="shared" si="64"/>
        <v>0</v>
      </c>
      <c r="AJ130" s="196" t="e">
        <f>#REF!/210</f>
        <v>#REF!</v>
      </c>
      <c r="AK130" s="197">
        <f t="shared" si="65"/>
        <v>0</v>
      </c>
      <c r="AL130" s="194"/>
      <c r="AM130" s="194" t="e">
        <f>AE130-#REF!</f>
        <v>#REF!</v>
      </c>
    </row>
    <row r="131" spans="1:39" s="4" customFormat="1" ht="20.25" customHeight="1">
      <c r="A131" s="35">
        <v>106</v>
      </c>
      <c r="B131" s="126" t="s">
        <v>186</v>
      </c>
      <c r="C131" s="267"/>
      <c r="D131" s="267">
        <v>5563.6</v>
      </c>
      <c r="E131" s="275"/>
      <c r="F131" s="266"/>
      <c r="G131" s="185"/>
      <c r="H131" s="285">
        <f t="shared" si="59"/>
        <v>5563.6</v>
      </c>
      <c r="I131" s="226"/>
      <c r="J131" s="226"/>
      <c r="K131" s="168"/>
      <c r="L131" s="166"/>
      <c r="M131" s="111"/>
      <c r="N131" s="134">
        <f t="shared" si="37"/>
        <v>0</v>
      </c>
      <c r="O131" s="241"/>
      <c r="P131" s="356"/>
      <c r="Q131" s="346"/>
      <c r="R131" s="346"/>
      <c r="S131" s="122"/>
      <c r="T131" s="132">
        <f t="shared" si="60"/>
        <v>0</v>
      </c>
      <c r="U131" s="231"/>
      <c r="V131" s="231"/>
      <c r="W131" s="166"/>
      <c r="X131" s="166"/>
      <c r="Y131" s="64"/>
      <c r="Z131" s="70">
        <f t="shared" si="38"/>
        <v>0</v>
      </c>
      <c r="AA131" s="70"/>
      <c r="AB131" s="141">
        <v>7</v>
      </c>
      <c r="AC131" s="189" t="s">
        <v>276</v>
      </c>
      <c r="AD131" s="147"/>
      <c r="AE131" s="194">
        <f t="shared" si="39"/>
        <v>5563.6</v>
      </c>
      <c r="AF131" s="194">
        <f t="shared" si="61"/>
        <v>0</v>
      </c>
      <c r="AG131" s="195">
        <f t="shared" si="62"/>
        <v>5563.6</v>
      </c>
      <c r="AH131" s="195">
        <f t="shared" si="63"/>
        <v>0</v>
      </c>
      <c r="AI131" s="194">
        <f t="shared" si="64"/>
        <v>0</v>
      </c>
      <c r="AJ131" s="196" t="e">
        <f>#REF!/210</f>
        <v>#REF!</v>
      </c>
      <c r="AK131" s="197">
        <f t="shared" si="65"/>
        <v>0</v>
      </c>
      <c r="AL131" s="194"/>
      <c r="AM131" s="194" t="e">
        <f>AE131-#REF!</f>
        <v>#REF!</v>
      </c>
    </row>
    <row r="132" spans="1:39" s="4" customFormat="1" ht="23.25" customHeight="1">
      <c r="A132" s="35">
        <v>107</v>
      </c>
      <c r="B132" s="157" t="s">
        <v>203</v>
      </c>
      <c r="C132" s="275"/>
      <c r="D132" s="275"/>
      <c r="E132" s="275"/>
      <c r="F132" s="266"/>
      <c r="G132" s="185"/>
      <c r="H132" s="285">
        <f t="shared" si="59"/>
        <v>0</v>
      </c>
      <c r="I132" s="293"/>
      <c r="J132" s="293"/>
      <c r="K132" s="168"/>
      <c r="L132" s="166"/>
      <c r="M132" s="111"/>
      <c r="N132" s="134">
        <f t="shared" si="37"/>
        <v>0</v>
      </c>
      <c r="O132" s="307"/>
      <c r="P132" s="307"/>
      <c r="Q132" s="328"/>
      <c r="R132" s="328"/>
      <c r="S132" s="122"/>
      <c r="T132" s="132">
        <f t="shared" si="60"/>
        <v>0</v>
      </c>
      <c r="U132" s="167"/>
      <c r="V132" s="165"/>
      <c r="W132" s="166"/>
      <c r="X132" s="166"/>
      <c r="Y132" s="64"/>
      <c r="Z132" s="70">
        <f t="shared" si="38"/>
        <v>0</v>
      </c>
      <c r="AA132" s="70"/>
      <c r="AB132" s="141">
        <v>8</v>
      </c>
      <c r="AC132" s="205" t="s">
        <v>203</v>
      </c>
      <c r="AD132" s="147" t="s">
        <v>346</v>
      </c>
      <c r="AE132" s="194">
        <f t="shared" si="39"/>
        <v>0</v>
      </c>
      <c r="AF132" s="194">
        <f t="shared" si="61"/>
        <v>0</v>
      </c>
      <c r="AG132" s="195">
        <f t="shared" si="62"/>
        <v>0</v>
      </c>
      <c r="AH132" s="195">
        <f t="shared" si="63"/>
        <v>0</v>
      </c>
      <c r="AI132" s="194">
        <f t="shared" si="64"/>
        <v>0</v>
      </c>
      <c r="AJ132" s="196" t="e">
        <f>#REF!/210</f>
        <v>#REF!</v>
      </c>
      <c r="AK132" s="197">
        <f t="shared" si="65"/>
        <v>0</v>
      </c>
      <c r="AL132" s="194"/>
      <c r="AM132" s="194" t="e">
        <f>AE132-#REF!</f>
        <v>#REF!</v>
      </c>
    </row>
    <row r="133" spans="1:39" s="4" customFormat="1" ht="22.5" customHeight="1">
      <c r="A133" s="35">
        <v>108</v>
      </c>
      <c r="B133" s="157" t="s">
        <v>207</v>
      </c>
      <c r="C133" s="267">
        <v>3288.4</v>
      </c>
      <c r="D133" s="275"/>
      <c r="E133" s="275"/>
      <c r="F133" s="266"/>
      <c r="G133" s="185"/>
      <c r="H133" s="285">
        <f t="shared" si="59"/>
        <v>3288.4</v>
      </c>
      <c r="I133" s="226"/>
      <c r="J133" s="89"/>
      <c r="K133" s="166"/>
      <c r="L133" s="166"/>
      <c r="M133" s="111"/>
      <c r="N133" s="134">
        <f t="shared" si="37"/>
        <v>0</v>
      </c>
      <c r="O133" s="241"/>
      <c r="P133" s="241"/>
      <c r="Q133" s="328"/>
      <c r="R133" s="328"/>
      <c r="S133" s="122"/>
      <c r="T133" s="132">
        <f t="shared" si="60"/>
        <v>0</v>
      </c>
      <c r="U133" s="64"/>
      <c r="V133" s="64"/>
      <c r="W133" s="166"/>
      <c r="X133" s="166"/>
      <c r="Y133" s="64"/>
      <c r="Z133" s="70">
        <f t="shared" si="38"/>
        <v>0</v>
      </c>
      <c r="AA133" s="70"/>
      <c r="AB133" s="141">
        <v>9</v>
      </c>
      <c r="AC133" s="205" t="s">
        <v>207</v>
      </c>
      <c r="AD133" s="147" t="s">
        <v>346</v>
      </c>
      <c r="AE133" s="194">
        <f t="shared" si="39"/>
        <v>3288.4</v>
      </c>
      <c r="AF133" s="194">
        <f t="shared" si="61"/>
        <v>3288.4</v>
      </c>
      <c r="AG133" s="195">
        <f t="shared" si="62"/>
        <v>0</v>
      </c>
      <c r="AH133" s="195">
        <f t="shared" si="63"/>
        <v>0</v>
      </c>
      <c r="AI133" s="194">
        <f t="shared" si="64"/>
        <v>0</v>
      </c>
      <c r="AJ133" s="196" t="e">
        <f>#REF!/210</f>
        <v>#REF!</v>
      </c>
      <c r="AK133" s="197">
        <f t="shared" si="65"/>
        <v>0</v>
      </c>
      <c r="AL133" s="194" t="e">
        <f>AE133/#REF!*100</f>
        <v>#REF!</v>
      </c>
      <c r="AM133" s="194" t="e">
        <f>AE133-#REF!</f>
        <v>#REF!</v>
      </c>
    </row>
    <row r="134" spans="1:39" s="4" customFormat="1" ht="22.5" customHeight="1">
      <c r="A134" s="35">
        <v>109</v>
      </c>
      <c r="B134" s="157" t="s">
        <v>210</v>
      </c>
      <c r="C134" s="267">
        <v>10100</v>
      </c>
      <c r="D134" s="267">
        <v>5811.1</v>
      </c>
      <c r="E134" s="275"/>
      <c r="F134" s="266"/>
      <c r="G134" s="185"/>
      <c r="H134" s="285">
        <f t="shared" si="59"/>
        <v>15911.1</v>
      </c>
      <c r="I134" s="226">
        <v>3000</v>
      </c>
      <c r="J134" s="226">
        <f>5153.4+350</f>
        <v>5503.4</v>
      </c>
      <c r="K134" s="166"/>
      <c r="L134" s="166"/>
      <c r="M134" s="111"/>
      <c r="N134" s="134">
        <f t="shared" si="37"/>
        <v>8503.4</v>
      </c>
      <c r="O134" s="231">
        <v>2000</v>
      </c>
      <c r="P134" s="231">
        <v>6689.7</v>
      </c>
      <c r="Q134" s="328"/>
      <c r="R134" s="328"/>
      <c r="S134" s="122"/>
      <c r="T134" s="132">
        <f t="shared" si="60"/>
        <v>8689.7</v>
      </c>
      <c r="U134" s="231">
        <v>3200</v>
      </c>
      <c r="V134" s="231">
        <v>4800</v>
      </c>
      <c r="W134" s="166"/>
      <c r="X134" s="166"/>
      <c r="Y134" s="64"/>
      <c r="Z134" s="70">
        <f t="shared" si="38"/>
        <v>8000</v>
      </c>
      <c r="AA134" s="70"/>
      <c r="AB134" s="141">
        <v>10</v>
      </c>
      <c r="AC134" s="205" t="s">
        <v>275</v>
      </c>
      <c r="AD134" s="147"/>
      <c r="AE134" s="194">
        <f t="shared" si="39"/>
        <v>41104.2</v>
      </c>
      <c r="AF134" s="194">
        <f t="shared" si="61"/>
        <v>18300</v>
      </c>
      <c r="AG134" s="195">
        <f t="shared" si="62"/>
        <v>22804.2</v>
      </c>
      <c r="AH134" s="195">
        <f t="shared" si="63"/>
        <v>0</v>
      </c>
      <c r="AI134" s="194">
        <f t="shared" si="64"/>
        <v>0</v>
      </c>
      <c r="AJ134" s="196"/>
      <c r="AK134" s="197"/>
      <c r="AL134" s="194" t="e">
        <f>AE134/#REF!*100</f>
        <v>#REF!</v>
      </c>
      <c r="AM134" s="194" t="e">
        <f>AE134-#REF!</f>
        <v>#REF!</v>
      </c>
    </row>
    <row r="135" spans="1:39" s="4" customFormat="1" ht="22.5" customHeight="1">
      <c r="A135" s="35">
        <v>110</v>
      </c>
      <c r="B135" s="175" t="s">
        <v>21</v>
      </c>
      <c r="C135" s="275">
        <v>13657</v>
      </c>
      <c r="D135" s="275">
        <v>42687.2</v>
      </c>
      <c r="E135" s="275"/>
      <c r="F135" s="266"/>
      <c r="G135" s="185"/>
      <c r="H135" s="285">
        <f t="shared" si="59"/>
        <v>56344.2</v>
      </c>
      <c r="I135" s="226">
        <v>3700</v>
      </c>
      <c r="J135" s="226">
        <v>16833.2</v>
      </c>
      <c r="K135" s="223"/>
      <c r="L135" s="156"/>
      <c r="M135" s="111"/>
      <c r="N135" s="134">
        <f t="shared" si="37"/>
        <v>20533.2</v>
      </c>
      <c r="O135" s="231">
        <v>4413</v>
      </c>
      <c r="P135" s="231">
        <v>13777.3</v>
      </c>
      <c r="Q135" s="342"/>
      <c r="R135" s="328"/>
      <c r="S135" s="357"/>
      <c r="T135" s="132">
        <f t="shared" si="60"/>
        <v>18190.3</v>
      </c>
      <c r="U135" s="231">
        <v>4150</v>
      </c>
      <c r="V135" s="231">
        <v>15959.3</v>
      </c>
      <c r="W135" s="165"/>
      <c r="X135" s="165"/>
      <c r="Y135" s="64"/>
      <c r="Z135" s="70">
        <f t="shared" si="38"/>
        <v>20109.3</v>
      </c>
      <c r="AA135" s="70"/>
      <c r="AB135" s="141">
        <v>11</v>
      </c>
      <c r="AC135" s="191" t="s">
        <v>21</v>
      </c>
      <c r="AD135" s="147"/>
      <c r="AE135" s="194">
        <f t="shared" si="39"/>
        <v>115177</v>
      </c>
      <c r="AF135" s="194">
        <f t="shared" si="61"/>
        <v>25920</v>
      </c>
      <c r="AG135" s="195">
        <f t="shared" si="62"/>
        <v>89257</v>
      </c>
      <c r="AH135" s="195">
        <f t="shared" si="63"/>
        <v>0</v>
      </c>
      <c r="AI135" s="194">
        <f t="shared" si="64"/>
        <v>0</v>
      </c>
      <c r="AJ135" s="196" t="e">
        <f>#REF!/210</f>
        <v>#REF!</v>
      </c>
      <c r="AK135" s="197">
        <f>G135+M135+S135+Y135</f>
        <v>0</v>
      </c>
      <c r="AL135" s="194" t="e">
        <f>AE135/#REF!*100</f>
        <v>#REF!</v>
      </c>
      <c r="AM135" s="194" t="e">
        <f>AE135-#REF!</f>
        <v>#REF!</v>
      </c>
    </row>
    <row r="136" spans="1:39" s="4" customFormat="1" ht="22.5" customHeight="1">
      <c r="A136" s="35"/>
      <c r="B136" s="175"/>
      <c r="C136" s="278"/>
      <c r="D136" s="278"/>
      <c r="E136" s="272"/>
      <c r="F136" s="266"/>
      <c r="G136" s="185"/>
      <c r="H136" s="154"/>
      <c r="I136" s="244"/>
      <c r="J136" s="244"/>
      <c r="K136" s="223"/>
      <c r="L136" s="156"/>
      <c r="M136" s="111"/>
      <c r="N136" s="134"/>
      <c r="O136" s="241"/>
      <c r="P136" s="241"/>
      <c r="Q136" s="342"/>
      <c r="R136" s="328"/>
      <c r="S136" s="357"/>
      <c r="T136" s="132"/>
      <c r="U136" s="231"/>
      <c r="V136" s="231"/>
      <c r="W136" s="165"/>
      <c r="X136" s="165"/>
      <c r="Y136" s="64"/>
      <c r="Z136" s="70"/>
      <c r="AA136" s="70"/>
      <c r="AB136" s="141"/>
      <c r="AC136" s="209" t="s">
        <v>57</v>
      </c>
      <c r="AD136" s="264"/>
      <c r="AE136" s="265">
        <f>SUM(AE124:AE135)</f>
        <v>365190.48500000004</v>
      </c>
      <c r="AF136" s="265">
        <f>SUM(AF124:AF135)</f>
        <v>102859.8</v>
      </c>
      <c r="AG136" s="265">
        <f>SUM(AG124:AG135)</f>
        <v>262330.68500000006</v>
      </c>
      <c r="AH136" s="265">
        <f>SUM(AH124:AH135)</f>
        <v>0</v>
      </c>
      <c r="AI136" s="265">
        <f>SUM(AI124:AI135)</f>
        <v>0</v>
      </c>
      <c r="AJ136" s="196"/>
      <c r="AK136" s="265">
        <f>SUM(AK124:AK135)</f>
        <v>0</v>
      </c>
      <c r="AL136" s="265" t="e">
        <f>SUM(AL124:AL135)</f>
        <v>#REF!</v>
      </c>
      <c r="AM136" s="265" t="e">
        <f>SUM(AM124:AM135)</f>
        <v>#REF!</v>
      </c>
    </row>
    <row r="137" spans="1:39" s="4" customFormat="1" ht="33.75" customHeight="1">
      <c r="A137" s="35"/>
      <c r="B137" s="175"/>
      <c r="C137" s="278"/>
      <c r="D137" s="278"/>
      <c r="E137" s="272"/>
      <c r="F137" s="266"/>
      <c r="G137" s="185"/>
      <c r="H137" s="154"/>
      <c r="I137" s="244"/>
      <c r="J137" s="244"/>
      <c r="K137" s="223"/>
      <c r="L137" s="156"/>
      <c r="M137" s="111"/>
      <c r="N137" s="134"/>
      <c r="O137" s="241"/>
      <c r="P137" s="241"/>
      <c r="Q137" s="342"/>
      <c r="R137" s="328"/>
      <c r="S137" s="357"/>
      <c r="T137" s="132"/>
      <c r="U137" s="231"/>
      <c r="V137" s="231"/>
      <c r="W137" s="165"/>
      <c r="X137" s="165"/>
      <c r="Y137" s="64"/>
      <c r="Z137" s="70"/>
      <c r="AA137" s="70"/>
      <c r="AB137" s="70"/>
      <c r="AC137" s="191"/>
      <c r="AD137" s="262"/>
      <c r="AE137" s="378" t="s">
        <v>337</v>
      </c>
      <c r="AF137" s="379"/>
      <c r="AG137" s="379"/>
      <c r="AH137" s="379"/>
      <c r="AI137" s="380"/>
      <c r="AJ137" s="196"/>
      <c r="AK137" s="197"/>
      <c r="AL137" s="194"/>
      <c r="AM137" s="194"/>
    </row>
    <row r="138" spans="1:39" s="4" customFormat="1" ht="22.5" customHeight="1">
      <c r="A138" s="35"/>
      <c r="B138" s="157"/>
      <c r="C138" s="279"/>
      <c r="D138" s="279"/>
      <c r="E138" s="266"/>
      <c r="F138" s="266"/>
      <c r="G138" s="185"/>
      <c r="H138" s="154"/>
      <c r="I138" s="244"/>
      <c r="J138" s="244"/>
      <c r="K138" s="166"/>
      <c r="L138" s="166"/>
      <c r="M138" s="111"/>
      <c r="N138" s="134"/>
      <c r="O138" s="241"/>
      <c r="P138" s="241"/>
      <c r="Q138" s="328"/>
      <c r="R138" s="328"/>
      <c r="S138" s="122"/>
      <c r="T138" s="132"/>
      <c r="U138" s="231"/>
      <c r="V138" s="231"/>
      <c r="W138" s="166"/>
      <c r="X138" s="166"/>
      <c r="Y138" s="64"/>
      <c r="Z138" s="70"/>
      <c r="AA138" s="70"/>
      <c r="AB138" s="70"/>
      <c r="AC138" s="205"/>
      <c r="AD138" s="192"/>
      <c r="AE138" s="68" t="s">
        <v>20</v>
      </c>
      <c r="AF138" s="142" t="s">
        <v>16</v>
      </c>
      <c r="AG138" s="142" t="s">
        <v>17</v>
      </c>
      <c r="AH138" s="142" t="s">
        <v>18</v>
      </c>
      <c r="AI138" s="142" t="s">
        <v>19</v>
      </c>
      <c r="AJ138" s="196"/>
      <c r="AK138" s="197"/>
      <c r="AL138" s="194"/>
      <c r="AM138" s="194"/>
    </row>
    <row r="139" spans="1:39" s="4" customFormat="1" ht="22.5" customHeight="1">
      <c r="A139" s="35">
        <v>111</v>
      </c>
      <c r="B139" s="175" t="s">
        <v>5</v>
      </c>
      <c r="C139" s="266"/>
      <c r="D139" s="266"/>
      <c r="E139" s="266"/>
      <c r="F139" s="266"/>
      <c r="G139" s="185"/>
      <c r="H139" s="154">
        <f>SUM(C139:F139)</f>
        <v>0</v>
      </c>
      <c r="I139" s="223"/>
      <c r="J139" s="223"/>
      <c r="K139" s="162"/>
      <c r="L139" s="162"/>
      <c r="M139" s="111"/>
      <c r="N139" s="134">
        <f t="shared" si="37"/>
        <v>0</v>
      </c>
      <c r="O139" s="330"/>
      <c r="P139" s="330"/>
      <c r="Q139" s="122"/>
      <c r="R139" s="122"/>
      <c r="S139" s="122"/>
      <c r="T139" s="132">
        <f aca="true" t="shared" si="66" ref="T139:T149">O139+P139+Q139+R139</f>
        <v>0</v>
      </c>
      <c r="U139" s="162"/>
      <c r="V139" s="162"/>
      <c r="W139" s="165"/>
      <c r="X139" s="165"/>
      <c r="Y139" s="111"/>
      <c r="Z139" s="70">
        <f t="shared" si="38"/>
        <v>0</v>
      </c>
      <c r="AA139" s="70"/>
      <c r="AB139" s="141">
        <v>1</v>
      </c>
      <c r="AC139" s="191" t="s">
        <v>5</v>
      </c>
      <c r="AD139" s="147"/>
      <c r="AE139" s="194">
        <f t="shared" si="39"/>
        <v>0</v>
      </c>
      <c r="AF139" s="194">
        <f aca="true" t="shared" si="67" ref="AF139:AF149">C139+I139+O139+U139</f>
        <v>0</v>
      </c>
      <c r="AG139" s="195">
        <f aca="true" t="shared" si="68" ref="AG139:AG149">D139+J139+P139+V139</f>
        <v>0</v>
      </c>
      <c r="AH139" s="195">
        <f aca="true" t="shared" si="69" ref="AH139:AH149">E139+K139+Q139+W139</f>
        <v>0</v>
      </c>
      <c r="AI139" s="194">
        <f aca="true" t="shared" si="70" ref="AI139:AI149">F139+L139+R139+X139</f>
        <v>0</v>
      </c>
      <c r="AJ139" s="196" t="e">
        <f>#REF!/210</f>
        <v>#REF!</v>
      </c>
      <c r="AK139" s="197">
        <f>G139+M139+S139+Y139</f>
        <v>0</v>
      </c>
      <c r="AL139" s="194"/>
      <c r="AM139" s="194" t="e">
        <f>AE139-#REF!</f>
        <v>#REF!</v>
      </c>
    </row>
    <row r="140" spans="1:39" s="4" customFormat="1" ht="22.5" customHeight="1">
      <c r="A140" s="35">
        <v>112</v>
      </c>
      <c r="B140" s="126" t="s">
        <v>65</v>
      </c>
      <c r="C140" s="276">
        <v>1115</v>
      </c>
      <c r="D140" s="270">
        <v>3828.1</v>
      </c>
      <c r="E140" s="266"/>
      <c r="F140" s="266"/>
      <c r="G140" s="185"/>
      <c r="H140" s="285">
        <f aca="true" t="shared" si="71" ref="H140:H149">C140+D140+E140+F140</f>
        <v>4943.1</v>
      </c>
      <c r="I140" s="228">
        <v>552.75</v>
      </c>
      <c r="J140" s="228">
        <v>4896.2</v>
      </c>
      <c r="K140" s="162"/>
      <c r="L140" s="162"/>
      <c r="M140" s="111"/>
      <c r="N140" s="134">
        <f t="shared" si="37"/>
        <v>5448.95</v>
      </c>
      <c r="O140" s="231">
        <v>401</v>
      </c>
      <c r="P140" s="231">
        <v>3084.3</v>
      </c>
      <c r="Q140" s="330"/>
      <c r="R140" s="122"/>
      <c r="S140" s="325"/>
      <c r="T140" s="132">
        <f t="shared" si="66"/>
        <v>3485.3</v>
      </c>
      <c r="U140" s="236">
        <v>700</v>
      </c>
      <c r="V140" s="236">
        <v>3341.4</v>
      </c>
      <c r="W140" s="165"/>
      <c r="X140" s="166"/>
      <c r="Y140" s="110"/>
      <c r="Z140" s="70">
        <f t="shared" si="38"/>
        <v>4041.4</v>
      </c>
      <c r="AA140" s="70"/>
      <c r="AB140" s="141">
        <v>2</v>
      </c>
      <c r="AC140" s="189" t="s">
        <v>65</v>
      </c>
      <c r="AD140" s="147"/>
      <c r="AE140" s="194">
        <f t="shared" si="39"/>
        <v>17918.75</v>
      </c>
      <c r="AF140" s="194">
        <f t="shared" si="67"/>
        <v>2768.75</v>
      </c>
      <c r="AG140" s="195">
        <f t="shared" si="68"/>
        <v>15149.999999999998</v>
      </c>
      <c r="AH140" s="195">
        <f t="shared" si="69"/>
        <v>0</v>
      </c>
      <c r="AI140" s="194">
        <f t="shared" si="70"/>
        <v>0</v>
      </c>
      <c r="AJ140" s="196" t="e">
        <f>#REF!/210</f>
        <v>#REF!</v>
      </c>
      <c r="AK140" s="197">
        <f>G140+M140+S140+Y140</f>
        <v>0</v>
      </c>
      <c r="AL140" s="194" t="e">
        <f>AE140/#REF!*100</f>
        <v>#REF!</v>
      </c>
      <c r="AM140" s="194" t="e">
        <f>AE140-#REF!</f>
        <v>#REF!</v>
      </c>
    </row>
    <row r="141" spans="1:39" s="4" customFormat="1" ht="22.5" customHeight="1">
      <c r="A141" s="35">
        <v>113</v>
      </c>
      <c r="B141" s="126" t="s">
        <v>34</v>
      </c>
      <c r="C141" s="273">
        <v>2360</v>
      </c>
      <c r="D141" s="270">
        <v>3658.5</v>
      </c>
      <c r="E141" s="266"/>
      <c r="F141" s="266"/>
      <c r="G141" s="185"/>
      <c r="H141" s="285">
        <f t="shared" si="71"/>
        <v>6018.5</v>
      </c>
      <c r="I141" s="231"/>
      <c r="J141" s="228">
        <v>2049</v>
      </c>
      <c r="K141" s="162"/>
      <c r="L141" s="168"/>
      <c r="M141" s="110"/>
      <c r="N141" s="134">
        <f t="shared" si="37"/>
        <v>2049</v>
      </c>
      <c r="O141" s="241"/>
      <c r="P141" s="372">
        <v>1891</v>
      </c>
      <c r="Q141" s="330"/>
      <c r="R141" s="325"/>
      <c r="S141" s="325"/>
      <c r="T141" s="132">
        <f t="shared" si="66"/>
        <v>1891</v>
      </c>
      <c r="U141" s="231"/>
      <c r="V141" s="231"/>
      <c r="W141" s="166"/>
      <c r="X141" s="166"/>
      <c r="Y141" s="110"/>
      <c r="Z141" s="70">
        <f t="shared" si="38"/>
        <v>0</v>
      </c>
      <c r="AA141" s="70"/>
      <c r="AB141" s="141">
        <v>3</v>
      </c>
      <c r="AC141" s="189" t="s">
        <v>34</v>
      </c>
      <c r="AD141" s="147"/>
      <c r="AE141" s="194">
        <f t="shared" si="39"/>
        <v>9958.5</v>
      </c>
      <c r="AF141" s="194">
        <f t="shared" si="67"/>
        <v>2360</v>
      </c>
      <c r="AG141" s="195">
        <f t="shared" si="68"/>
        <v>7598.5</v>
      </c>
      <c r="AH141" s="195">
        <f t="shared" si="69"/>
        <v>0</v>
      </c>
      <c r="AI141" s="194">
        <f t="shared" si="70"/>
        <v>0</v>
      </c>
      <c r="AJ141" s="196" t="e">
        <f>#REF!/210</f>
        <v>#REF!</v>
      </c>
      <c r="AK141" s="197">
        <f>G141+M141+S141+Y141</f>
        <v>0</v>
      </c>
      <c r="AL141" s="194" t="e">
        <f>AE141/#REF!*100</f>
        <v>#REF!</v>
      </c>
      <c r="AM141" s="194" t="e">
        <f>AE141-#REF!</f>
        <v>#REF!</v>
      </c>
    </row>
    <row r="142" spans="1:39" s="4" customFormat="1" ht="22.5" customHeight="1">
      <c r="A142" s="35"/>
      <c r="B142" s="157" t="s">
        <v>192</v>
      </c>
      <c r="C142" s="267">
        <v>2954</v>
      </c>
      <c r="D142" s="267">
        <v>11532.1</v>
      </c>
      <c r="E142" s="266"/>
      <c r="F142" s="266"/>
      <c r="G142" s="185"/>
      <c r="H142" s="285">
        <f t="shared" si="71"/>
        <v>14486.1</v>
      </c>
      <c r="I142" s="231"/>
      <c r="J142" s="231"/>
      <c r="K142" s="162"/>
      <c r="L142" s="168"/>
      <c r="M142" s="110"/>
      <c r="N142" s="134">
        <f t="shared" si="37"/>
        <v>0</v>
      </c>
      <c r="O142" s="241"/>
      <c r="P142" s="236"/>
      <c r="Q142" s="330"/>
      <c r="R142" s="325"/>
      <c r="S142" s="325"/>
      <c r="T142" s="132">
        <f t="shared" si="66"/>
        <v>0</v>
      </c>
      <c r="U142" s="231"/>
      <c r="V142" s="231"/>
      <c r="W142" s="166"/>
      <c r="X142" s="166"/>
      <c r="Y142" s="110"/>
      <c r="Z142" s="70">
        <f t="shared" si="38"/>
        <v>0</v>
      </c>
      <c r="AA142" s="70"/>
      <c r="AB142" s="141"/>
      <c r="AC142" s="202" t="s">
        <v>359</v>
      </c>
      <c r="AD142" s="147" t="s">
        <v>346</v>
      </c>
      <c r="AE142" s="194">
        <f t="shared" si="39"/>
        <v>14486.1</v>
      </c>
      <c r="AF142" s="194">
        <f t="shared" si="67"/>
        <v>2954</v>
      </c>
      <c r="AG142" s="195">
        <f t="shared" si="68"/>
        <v>11532.1</v>
      </c>
      <c r="AH142" s="195">
        <f t="shared" si="69"/>
        <v>0</v>
      </c>
      <c r="AI142" s="194">
        <f t="shared" si="70"/>
        <v>0</v>
      </c>
      <c r="AJ142" s="196"/>
      <c r="AK142" s="197"/>
      <c r="AL142" s="194"/>
      <c r="AM142" s="194"/>
    </row>
    <row r="143" spans="1:39" s="4" customFormat="1" ht="22.5" customHeight="1">
      <c r="A143" s="35">
        <v>114</v>
      </c>
      <c r="B143" s="51" t="s">
        <v>152</v>
      </c>
      <c r="C143" s="267">
        <v>1500</v>
      </c>
      <c r="D143" s="267">
        <v>5611.5</v>
      </c>
      <c r="E143" s="266"/>
      <c r="F143" s="266"/>
      <c r="G143" s="185"/>
      <c r="H143" s="285">
        <f t="shared" si="71"/>
        <v>7111.5</v>
      </c>
      <c r="I143" s="226">
        <v>3000</v>
      </c>
      <c r="J143" s="226">
        <f>608+72.5</f>
        <v>680.5</v>
      </c>
      <c r="K143" s="166"/>
      <c r="L143" s="166"/>
      <c r="M143" s="111"/>
      <c r="N143" s="134">
        <f t="shared" si="37"/>
        <v>3680.5</v>
      </c>
      <c r="O143" s="241"/>
      <c r="P143" s="231">
        <v>3430</v>
      </c>
      <c r="Q143" s="330"/>
      <c r="R143" s="122"/>
      <c r="S143" s="122"/>
      <c r="T143" s="132">
        <f t="shared" si="66"/>
        <v>3430</v>
      </c>
      <c r="U143" s="231"/>
      <c r="V143" s="236">
        <v>2454.4</v>
      </c>
      <c r="W143" s="166"/>
      <c r="X143" s="166"/>
      <c r="Y143" s="64"/>
      <c r="Z143" s="70">
        <f t="shared" si="38"/>
        <v>2454.4</v>
      </c>
      <c r="AA143" s="70"/>
      <c r="AB143" s="141">
        <v>4</v>
      </c>
      <c r="AC143" s="202" t="s">
        <v>285</v>
      </c>
      <c r="AD143" s="147"/>
      <c r="AE143" s="194">
        <f t="shared" si="39"/>
        <v>16676.4</v>
      </c>
      <c r="AF143" s="194">
        <f t="shared" si="67"/>
        <v>4500</v>
      </c>
      <c r="AG143" s="195">
        <f t="shared" si="68"/>
        <v>12176.4</v>
      </c>
      <c r="AH143" s="195">
        <f t="shared" si="69"/>
        <v>0</v>
      </c>
      <c r="AI143" s="194">
        <f t="shared" si="70"/>
        <v>0</v>
      </c>
      <c r="AJ143" s="196" t="e">
        <f>#REF!/210</f>
        <v>#REF!</v>
      </c>
      <c r="AK143" s="197">
        <f aca="true" t="shared" si="72" ref="AK143:AK149">G143+M143+S143+Y143</f>
        <v>0</v>
      </c>
      <c r="AL143" s="194" t="e">
        <f>AE143/#REF!*100</f>
        <v>#REF!</v>
      </c>
      <c r="AM143" s="194" t="e">
        <f>AE143-#REF!</f>
        <v>#REF!</v>
      </c>
    </row>
    <row r="144" spans="1:39" s="4" customFormat="1" ht="22.5" customHeight="1">
      <c r="A144" s="35">
        <v>115</v>
      </c>
      <c r="B144" s="178" t="s">
        <v>29</v>
      </c>
      <c r="C144" s="275">
        <v>1657.5</v>
      </c>
      <c r="D144" s="275">
        <v>3454.8</v>
      </c>
      <c r="E144" s="266"/>
      <c r="F144" s="266"/>
      <c r="G144" s="185"/>
      <c r="H144" s="285">
        <f t="shared" si="71"/>
        <v>5112.3</v>
      </c>
      <c r="I144" s="100"/>
      <c r="J144" s="100"/>
      <c r="K144" s="223"/>
      <c r="L144" s="224"/>
      <c r="M144" s="110"/>
      <c r="N144" s="134">
        <f t="shared" si="37"/>
        <v>0</v>
      </c>
      <c r="O144" s="241"/>
      <c r="P144" s="241"/>
      <c r="Q144" s="330"/>
      <c r="R144" s="325"/>
      <c r="S144" s="325"/>
      <c r="T144" s="132">
        <f t="shared" si="66"/>
        <v>0</v>
      </c>
      <c r="U144" s="231"/>
      <c r="V144" s="231"/>
      <c r="W144" s="165"/>
      <c r="X144" s="166"/>
      <c r="Y144" s="110"/>
      <c r="Z144" s="70">
        <f t="shared" si="38"/>
        <v>0</v>
      </c>
      <c r="AA144" s="70"/>
      <c r="AB144" s="141">
        <v>5</v>
      </c>
      <c r="AC144" s="200" t="s">
        <v>29</v>
      </c>
      <c r="AD144" s="147"/>
      <c r="AE144" s="194">
        <f t="shared" si="39"/>
        <v>5112.3</v>
      </c>
      <c r="AF144" s="194">
        <f t="shared" si="67"/>
        <v>1657.5</v>
      </c>
      <c r="AG144" s="195">
        <f t="shared" si="68"/>
        <v>3454.8</v>
      </c>
      <c r="AH144" s="195">
        <f t="shared" si="69"/>
        <v>0</v>
      </c>
      <c r="AI144" s="194">
        <f t="shared" si="70"/>
        <v>0</v>
      </c>
      <c r="AJ144" s="196" t="e">
        <f>#REF!/210</f>
        <v>#REF!</v>
      </c>
      <c r="AK144" s="197">
        <f t="shared" si="72"/>
        <v>0</v>
      </c>
      <c r="AL144" s="194" t="e">
        <f>AE144/#REF!*100</f>
        <v>#REF!</v>
      </c>
      <c r="AM144" s="194" t="e">
        <f>AE144-#REF!</f>
        <v>#REF!</v>
      </c>
    </row>
    <row r="145" spans="1:39" s="4" customFormat="1" ht="22.5" customHeight="1">
      <c r="A145" s="35">
        <v>116</v>
      </c>
      <c r="B145" s="179" t="s">
        <v>54</v>
      </c>
      <c r="C145" s="275">
        <v>4940.8</v>
      </c>
      <c r="D145" s="275">
        <v>10416</v>
      </c>
      <c r="E145" s="266"/>
      <c r="F145" s="266"/>
      <c r="G145" s="185"/>
      <c r="H145" s="285">
        <f t="shared" si="71"/>
        <v>15356.8</v>
      </c>
      <c r="I145" s="231">
        <v>1200</v>
      </c>
      <c r="J145" s="231">
        <v>7544</v>
      </c>
      <c r="K145" s="223"/>
      <c r="L145" s="224"/>
      <c r="M145" s="110"/>
      <c r="N145" s="134">
        <f t="shared" si="37"/>
        <v>8744</v>
      </c>
      <c r="O145" s="231">
        <v>1000</v>
      </c>
      <c r="P145" s="231">
        <v>4229</v>
      </c>
      <c r="Q145" s="330"/>
      <c r="R145" s="325"/>
      <c r="S145" s="325"/>
      <c r="T145" s="132">
        <f t="shared" si="66"/>
        <v>5229</v>
      </c>
      <c r="U145" s="236">
        <v>1200</v>
      </c>
      <c r="V145" s="236">
        <v>4929.5</v>
      </c>
      <c r="W145" s="165"/>
      <c r="X145" s="166"/>
      <c r="Y145" s="110"/>
      <c r="Z145" s="70">
        <f t="shared" si="38"/>
        <v>6129.5</v>
      </c>
      <c r="AA145" s="70"/>
      <c r="AB145" s="141">
        <v>6</v>
      </c>
      <c r="AC145" s="200" t="s">
        <v>54</v>
      </c>
      <c r="AD145" s="147"/>
      <c r="AE145" s="194">
        <f t="shared" si="39"/>
        <v>35459.3</v>
      </c>
      <c r="AF145" s="194">
        <f t="shared" si="67"/>
        <v>8340.8</v>
      </c>
      <c r="AG145" s="195">
        <f t="shared" si="68"/>
        <v>27118.5</v>
      </c>
      <c r="AH145" s="195">
        <f t="shared" si="69"/>
        <v>0</v>
      </c>
      <c r="AI145" s="194">
        <f t="shared" si="70"/>
        <v>0</v>
      </c>
      <c r="AJ145" s="196" t="e">
        <f>#REF!/210</f>
        <v>#REF!</v>
      </c>
      <c r="AK145" s="197">
        <f t="shared" si="72"/>
        <v>0</v>
      </c>
      <c r="AL145" s="194" t="e">
        <f>AE145/#REF!*100</f>
        <v>#REF!</v>
      </c>
      <c r="AM145" s="194" t="e">
        <f>AE145-#REF!</f>
        <v>#REF!</v>
      </c>
    </row>
    <row r="146" spans="1:39" s="4" customFormat="1" ht="22.5" customHeight="1">
      <c r="A146" s="35">
        <v>117</v>
      </c>
      <c r="B146" s="126" t="s">
        <v>35</v>
      </c>
      <c r="C146" s="274">
        <v>3445</v>
      </c>
      <c r="D146" s="267">
        <v>5313.7</v>
      </c>
      <c r="E146" s="266"/>
      <c r="F146" s="266"/>
      <c r="G146" s="185"/>
      <c r="H146" s="285">
        <f t="shared" si="71"/>
        <v>8758.7</v>
      </c>
      <c r="I146" s="231"/>
      <c r="J146" s="226">
        <v>10106.8</v>
      </c>
      <c r="K146" s="223"/>
      <c r="L146" s="224"/>
      <c r="M146" s="110"/>
      <c r="N146" s="134">
        <f t="shared" si="37"/>
        <v>10106.8</v>
      </c>
      <c r="O146" s="231">
        <v>1970</v>
      </c>
      <c r="P146" s="231">
        <v>7200.8</v>
      </c>
      <c r="Q146" s="330"/>
      <c r="R146" s="325"/>
      <c r="S146" s="325"/>
      <c r="T146" s="132">
        <f t="shared" si="66"/>
        <v>9170.8</v>
      </c>
      <c r="U146" s="231">
        <v>1500</v>
      </c>
      <c r="V146" s="231">
        <v>9973.3</v>
      </c>
      <c r="W146" s="165"/>
      <c r="X146" s="166"/>
      <c r="Y146" s="110"/>
      <c r="Z146" s="70">
        <f t="shared" si="38"/>
        <v>11473.3</v>
      </c>
      <c r="AA146" s="70"/>
      <c r="AB146" s="141">
        <v>7</v>
      </c>
      <c r="AC146" s="189" t="s">
        <v>284</v>
      </c>
      <c r="AD146" s="147"/>
      <c r="AE146" s="194">
        <f t="shared" si="39"/>
        <v>39509.6</v>
      </c>
      <c r="AF146" s="194">
        <f t="shared" si="67"/>
        <v>6915</v>
      </c>
      <c r="AG146" s="195">
        <f t="shared" si="68"/>
        <v>32594.6</v>
      </c>
      <c r="AH146" s="195">
        <f t="shared" si="69"/>
        <v>0</v>
      </c>
      <c r="AI146" s="194">
        <f t="shared" si="70"/>
        <v>0</v>
      </c>
      <c r="AJ146" s="196" t="e">
        <f>#REF!/210</f>
        <v>#REF!</v>
      </c>
      <c r="AK146" s="197">
        <f t="shared" si="72"/>
        <v>0</v>
      </c>
      <c r="AL146" s="194" t="e">
        <f>AE146/#REF!*100</f>
        <v>#REF!</v>
      </c>
      <c r="AM146" s="194" t="e">
        <f>AE146-#REF!</f>
        <v>#REF!</v>
      </c>
    </row>
    <row r="147" spans="1:39" s="4" customFormat="1" ht="22.5" customHeight="1">
      <c r="A147" s="35">
        <v>118</v>
      </c>
      <c r="B147" s="51" t="s">
        <v>96</v>
      </c>
      <c r="C147" s="274">
        <v>4570</v>
      </c>
      <c r="D147" s="267">
        <v>3835</v>
      </c>
      <c r="E147" s="272"/>
      <c r="F147" s="266"/>
      <c r="G147" s="185"/>
      <c r="H147" s="285">
        <f t="shared" si="71"/>
        <v>8405</v>
      </c>
      <c r="I147" s="232">
        <v>5080</v>
      </c>
      <c r="J147" s="231"/>
      <c r="K147" s="223"/>
      <c r="L147" s="224"/>
      <c r="M147" s="90"/>
      <c r="N147" s="134">
        <f t="shared" si="37"/>
        <v>5080</v>
      </c>
      <c r="O147" s="231">
        <v>5375</v>
      </c>
      <c r="P147" s="231">
        <v>693</v>
      </c>
      <c r="Q147" s="330"/>
      <c r="R147" s="325"/>
      <c r="S147" s="330"/>
      <c r="T147" s="132">
        <f t="shared" si="66"/>
        <v>6068</v>
      </c>
      <c r="U147" s="236">
        <v>4668</v>
      </c>
      <c r="V147" s="236">
        <v>418</v>
      </c>
      <c r="W147" s="166"/>
      <c r="X147" s="166"/>
      <c r="Y147" s="64"/>
      <c r="Z147" s="70">
        <f t="shared" si="38"/>
        <v>5086</v>
      </c>
      <c r="AA147" s="70"/>
      <c r="AB147" s="141">
        <v>8</v>
      </c>
      <c r="AC147" s="202" t="s">
        <v>283</v>
      </c>
      <c r="AD147" s="147"/>
      <c r="AE147" s="194">
        <f t="shared" si="39"/>
        <v>24639</v>
      </c>
      <c r="AF147" s="194">
        <f t="shared" si="67"/>
        <v>19693</v>
      </c>
      <c r="AG147" s="195">
        <f t="shared" si="68"/>
        <v>4946</v>
      </c>
      <c r="AH147" s="195">
        <f t="shared" si="69"/>
        <v>0</v>
      </c>
      <c r="AI147" s="194">
        <f t="shared" si="70"/>
        <v>0</v>
      </c>
      <c r="AJ147" s="196" t="e">
        <f>#REF!/210</f>
        <v>#REF!</v>
      </c>
      <c r="AK147" s="197">
        <f t="shared" si="72"/>
        <v>0</v>
      </c>
      <c r="AL147" s="194" t="e">
        <f>AE147/#REF!*100</f>
        <v>#REF!</v>
      </c>
      <c r="AM147" s="194" t="e">
        <f>AE147-#REF!</f>
        <v>#REF!</v>
      </c>
    </row>
    <row r="148" spans="1:39" s="4" customFormat="1" ht="22.5" customHeight="1">
      <c r="A148" s="35">
        <v>119</v>
      </c>
      <c r="B148" s="51" t="s">
        <v>153</v>
      </c>
      <c r="C148" s="267">
        <v>4280</v>
      </c>
      <c r="D148" s="267"/>
      <c r="E148" s="266"/>
      <c r="F148" s="266"/>
      <c r="G148" s="185"/>
      <c r="H148" s="285">
        <f t="shared" si="71"/>
        <v>4280</v>
      </c>
      <c r="I148" s="231">
        <v>2120</v>
      </c>
      <c r="J148" s="231"/>
      <c r="K148" s="224"/>
      <c r="L148" s="224"/>
      <c r="M148" s="111"/>
      <c r="N148" s="134">
        <f t="shared" si="37"/>
        <v>2120</v>
      </c>
      <c r="O148" s="231">
        <v>1400</v>
      </c>
      <c r="P148" s="231"/>
      <c r="Q148" s="330"/>
      <c r="R148" s="122"/>
      <c r="S148" s="122"/>
      <c r="T148" s="132">
        <f t="shared" si="66"/>
        <v>1400</v>
      </c>
      <c r="U148" s="237">
        <v>2400</v>
      </c>
      <c r="V148" s="171"/>
      <c r="W148" s="166"/>
      <c r="X148" s="166"/>
      <c r="Y148" s="64"/>
      <c r="Z148" s="70">
        <f t="shared" si="38"/>
        <v>2400</v>
      </c>
      <c r="AA148" s="70"/>
      <c r="AB148" s="141">
        <v>9</v>
      </c>
      <c r="AC148" s="202" t="s">
        <v>282</v>
      </c>
      <c r="AD148" s="147"/>
      <c r="AE148" s="194">
        <f t="shared" si="39"/>
        <v>10200</v>
      </c>
      <c r="AF148" s="194">
        <f t="shared" si="67"/>
        <v>10200</v>
      </c>
      <c r="AG148" s="195">
        <f t="shared" si="68"/>
        <v>0</v>
      </c>
      <c r="AH148" s="195">
        <f t="shared" si="69"/>
        <v>0</v>
      </c>
      <c r="AI148" s="194">
        <f t="shared" si="70"/>
        <v>0</v>
      </c>
      <c r="AJ148" s="196" t="e">
        <f>#REF!/210</f>
        <v>#REF!</v>
      </c>
      <c r="AK148" s="197">
        <f t="shared" si="72"/>
        <v>0</v>
      </c>
      <c r="AL148" s="194" t="e">
        <f>AE148/#REF!*100</f>
        <v>#REF!</v>
      </c>
      <c r="AM148" s="194" t="e">
        <f>AE148-#REF!</f>
        <v>#REF!</v>
      </c>
    </row>
    <row r="149" spans="1:39" s="4" customFormat="1" ht="22.5" customHeight="1">
      <c r="A149" s="35">
        <v>120</v>
      </c>
      <c r="B149" s="51" t="s">
        <v>154</v>
      </c>
      <c r="C149" s="267">
        <v>9389</v>
      </c>
      <c r="D149" s="267">
        <v>10522.9</v>
      </c>
      <c r="E149" s="266"/>
      <c r="F149" s="266"/>
      <c r="G149" s="185"/>
      <c r="H149" s="285">
        <f t="shared" si="71"/>
        <v>19911.9</v>
      </c>
      <c r="I149" s="232">
        <v>3000</v>
      </c>
      <c r="J149" s="232">
        <v>3314</v>
      </c>
      <c r="K149" s="224"/>
      <c r="L149" s="224"/>
      <c r="M149" s="111"/>
      <c r="N149" s="134">
        <f t="shared" si="37"/>
        <v>6314</v>
      </c>
      <c r="O149" s="231">
        <v>1122</v>
      </c>
      <c r="P149" s="231">
        <v>2905.5</v>
      </c>
      <c r="Q149" s="330"/>
      <c r="R149" s="122"/>
      <c r="S149" s="122"/>
      <c r="T149" s="132">
        <f t="shared" si="66"/>
        <v>4027.5</v>
      </c>
      <c r="U149" s="231">
        <v>1916</v>
      </c>
      <c r="V149" s="231">
        <v>2086</v>
      </c>
      <c r="W149" s="166"/>
      <c r="X149" s="166"/>
      <c r="Y149" s="64"/>
      <c r="Z149" s="70">
        <f t="shared" si="38"/>
        <v>4002</v>
      </c>
      <c r="AA149" s="70"/>
      <c r="AB149" s="141">
        <v>10</v>
      </c>
      <c r="AC149" s="202" t="s">
        <v>281</v>
      </c>
      <c r="AD149" s="147"/>
      <c r="AE149" s="194">
        <f t="shared" si="39"/>
        <v>34255.4</v>
      </c>
      <c r="AF149" s="194">
        <f t="shared" si="67"/>
        <v>15427</v>
      </c>
      <c r="AG149" s="195">
        <f t="shared" si="68"/>
        <v>18828.4</v>
      </c>
      <c r="AH149" s="195">
        <f t="shared" si="69"/>
        <v>0</v>
      </c>
      <c r="AI149" s="194">
        <f t="shared" si="70"/>
        <v>0</v>
      </c>
      <c r="AJ149" s="196" t="e">
        <f>#REF!/210</f>
        <v>#REF!</v>
      </c>
      <c r="AK149" s="197">
        <f t="shared" si="72"/>
        <v>0</v>
      </c>
      <c r="AL149" s="194" t="e">
        <f>AE149/#REF!*100</f>
        <v>#REF!</v>
      </c>
      <c r="AM149" s="194" t="e">
        <f>AE149-#REF!</f>
        <v>#REF!</v>
      </c>
    </row>
    <row r="150" spans="1:39" s="4" customFormat="1" ht="22.5" customHeight="1">
      <c r="A150" s="35"/>
      <c r="B150" s="51"/>
      <c r="C150" s="267"/>
      <c r="D150" s="267"/>
      <c r="E150" s="266"/>
      <c r="F150" s="266"/>
      <c r="G150" s="185"/>
      <c r="H150" s="154"/>
      <c r="I150" s="249"/>
      <c r="J150" s="249"/>
      <c r="K150" s="224"/>
      <c r="L150" s="224"/>
      <c r="M150" s="111"/>
      <c r="N150" s="134"/>
      <c r="O150" s="241"/>
      <c r="P150" s="241"/>
      <c r="Q150" s="330"/>
      <c r="R150" s="122"/>
      <c r="S150" s="122"/>
      <c r="T150" s="132"/>
      <c r="U150" s="237"/>
      <c r="V150" s="237"/>
      <c r="W150" s="166"/>
      <c r="X150" s="166"/>
      <c r="Y150" s="64"/>
      <c r="Z150" s="70"/>
      <c r="AA150" s="70"/>
      <c r="AB150" s="141"/>
      <c r="AC150" s="209" t="s">
        <v>57</v>
      </c>
      <c r="AD150" s="264"/>
      <c r="AE150" s="265">
        <f>SUM(AE139:AE149)</f>
        <v>208215.35</v>
      </c>
      <c r="AF150" s="265">
        <f aca="true" t="shared" si="73" ref="AF150:AM150">SUM(AF139:AF149)</f>
        <v>74816.05</v>
      </c>
      <c r="AG150" s="265">
        <f t="shared" si="73"/>
        <v>133399.3</v>
      </c>
      <c r="AH150" s="265">
        <f t="shared" si="73"/>
        <v>0</v>
      </c>
      <c r="AI150" s="265">
        <f t="shared" si="73"/>
        <v>0</v>
      </c>
      <c r="AJ150" s="265" t="e">
        <f t="shared" si="73"/>
        <v>#REF!</v>
      </c>
      <c r="AK150" s="265">
        <f t="shared" si="73"/>
        <v>0</v>
      </c>
      <c r="AL150" s="265" t="e">
        <f t="shared" si="73"/>
        <v>#REF!</v>
      </c>
      <c r="AM150" s="265" t="e">
        <f t="shared" si="73"/>
        <v>#REF!</v>
      </c>
    </row>
    <row r="151" spans="1:39" s="4" customFormat="1" ht="30" customHeight="1">
      <c r="A151" s="35"/>
      <c r="B151" s="51"/>
      <c r="C151" s="267"/>
      <c r="D151" s="267"/>
      <c r="E151" s="266"/>
      <c r="F151" s="266"/>
      <c r="G151" s="185"/>
      <c r="H151" s="154"/>
      <c r="I151" s="249"/>
      <c r="J151" s="249"/>
      <c r="K151" s="224"/>
      <c r="L151" s="224"/>
      <c r="M151" s="111"/>
      <c r="N151" s="134"/>
      <c r="O151" s="241"/>
      <c r="P151" s="241"/>
      <c r="Q151" s="330"/>
      <c r="R151" s="122"/>
      <c r="S151" s="122"/>
      <c r="T151" s="132"/>
      <c r="U151" s="237"/>
      <c r="V151" s="237"/>
      <c r="W151" s="166"/>
      <c r="X151" s="166"/>
      <c r="Y151" s="64"/>
      <c r="Z151" s="70"/>
      <c r="AA151" s="70"/>
      <c r="AB151" s="70"/>
      <c r="AC151" s="202"/>
      <c r="AD151" s="262"/>
      <c r="AE151" s="378" t="s">
        <v>338</v>
      </c>
      <c r="AF151" s="379"/>
      <c r="AG151" s="379"/>
      <c r="AH151" s="379"/>
      <c r="AI151" s="380"/>
      <c r="AJ151" s="196"/>
      <c r="AK151" s="197"/>
      <c r="AL151" s="194"/>
      <c r="AM151" s="194"/>
    </row>
    <row r="152" spans="1:39" s="4" customFormat="1" ht="22.5" customHeight="1">
      <c r="A152" s="35"/>
      <c r="B152" s="126"/>
      <c r="C152" s="273"/>
      <c r="D152" s="270"/>
      <c r="E152" s="272"/>
      <c r="F152" s="266"/>
      <c r="G152" s="185"/>
      <c r="H152" s="154"/>
      <c r="I152" s="162"/>
      <c r="J152" s="162"/>
      <c r="K152" s="223"/>
      <c r="L152" s="224"/>
      <c r="M152" s="110"/>
      <c r="N152" s="134"/>
      <c r="O152" s="241"/>
      <c r="P152" s="241"/>
      <c r="Q152" s="342"/>
      <c r="R152" s="358"/>
      <c r="S152" s="341"/>
      <c r="T152" s="132"/>
      <c r="U152" s="231"/>
      <c r="V152" s="231"/>
      <c r="W152" s="162"/>
      <c r="X152" s="168"/>
      <c r="Y152" s="64"/>
      <c r="Z152" s="70"/>
      <c r="AA152" s="70"/>
      <c r="AB152" s="70"/>
      <c r="AC152" s="189"/>
      <c r="AD152" s="192"/>
      <c r="AE152" s="68" t="s">
        <v>20</v>
      </c>
      <c r="AF152" s="142" t="s">
        <v>16</v>
      </c>
      <c r="AG152" s="142" t="s">
        <v>17</v>
      </c>
      <c r="AH152" s="142" t="s">
        <v>18</v>
      </c>
      <c r="AI152" s="142" t="s">
        <v>19</v>
      </c>
      <c r="AJ152" s="196"/>
      <c r="AK152" s="197"/>
      <c r="AL152" s="194"/>
      <c r="AM152" s="194"/>
    </row>
    <row r="153" spans="1:39" s="4" customFormat="1" ht="22.5" customHeight="1">
      <c r="A153" s="35">
        <v>121</v>
      </c>
      <c r="B153" s="180" t="s">
        <v>28</v>
      </c>
      <c r="C153" s="275">
        <v>1791</v>
      </c>
      <c r="D153" s="275">
        <v>1446.3</v>
      </c>
      <c r="E153" s="275"/>
      <c r="F153" s="275"/>
      <c r="G153" s="185"/>
      <c r="H153" s="285">
        <f aca="true" t="shared" si="74" ref="H153:H165">C153+D153+E153+F153</f>
        <v>3237.3</v>
      </c>
      <c r="I153" s="227">
        <v>1092</v>
      </c>
      <c r="J153" s="227">
        <v>1096.3</v>
      </c>
      <c r="K153" s="227">
        <v>9933.215</v>
      </c>
      <c r="L153" s="224"/>
      <c r="M153" s="110"/>
      <c r="N153" s="134">
        <f t="shared" si="37"/>
        <v>12121.515</v>
      </c>
      <c r="O153" s="231">
        <v>798</v>
      </c>
      <c r="P153" s="231">
        <v>357</v>
      </c>
      <c r="Q153" s="231">
        <v>6263.028</v>
      </c>
      <c r="R153" s="335"/>
      <c r="S153" s="325"/>
      <c r="T153" s="132">
        <f aca="true" t="shared" si="75" ref="T153:T166">O153+P153+Q153+R153</f>
        <v>7418.028</v>
      </c>
      <c r="U153" s="236">
        <v>767</v>
      </c>
      <c r="V153" s="236">
        <v>315</v>
      </c>
      <c r="W153" s="236">
        <v>2419.693</v>
      </c>
      <c r="X153" s="166"/>
      <c r="Y153" s="110"/>
      <c r="Z153" s="70">
        <f t="shared" si="38"/>
        <v>3501.693</v>
      </c>
      <c r="AA153" s="70"/>
      <c r="AB153" s="141">
        <v>1</v>
      </c>
      <c r="AC153" s="206" t="s">
        <v>28</v>
      </c>
      <c r="AD153" s="147"/>
      <c r="AE153" s="194">
        <f t="shared" si="39"/>
        <v>26278.536</v>
      </c>
      <c r="AF153" s="194">
        <f aca="true" t="shared" si="76" ref="AF153:AF166">C153+I153+O153+U153</f>
        <v>4448</v>
      </c>
      <c r="AG153" s="195">
        <f aca="true" t="shared" si="77" ref="AG153:AG166">D153+J153+P153+V153</f>
        <v>3214.6</v>
      </c>
      <c r="AH153" s="195">
        <f aca="true" t="shared" si="78" ref="AH153:AH166">E153+K153+Q153+W153</f>
        <v>18615.936</v>
      </c>
      <c r="AI153" s="194">
        <f aca="true" t="shared" si="79" ref="AI153:AI166">F153+L153+R153+X153</f>
        <v>0</v>
      </c>
      <c r="AJ153" s="196" t="e">
        <f>#REF!/210</f>
        <v>#REF!</v>
      </c>
      <c r="AK153" s="197">
        <f aca="true" t="shared" si="80" ref="AK153:AK166">G153+M153+S153+Y153</f>
        <v>0</v>
      </c>
      <c r="AL153" s="194" t="e">
        <f>AE153/#REF!*100</f>
        <v>#REF!</v>
      </c>
      <c r="AM153" s="194" t="e">
        <f>AE153-#REF!</f>
        <v>#REF!</v>
      </c>
    </row>
    <row r="154" spans="1:39" s="4" customFormat="1" ht="22.5" customHeight="1">
      <c r="A154" s="35">
        <v>122</v>
      </c>
      <c r="B154" s="181" t="s">
        <v>6</v>
      </c>
      <c r="C154" s="275"/>
      <c r="D154" s="275"/>
      <c r="E154" s="275"/>
      <c r="F154" s="266"/>
      <c r="G154" s="185"/>
      <c r="H154" s="285">
        <f t="shared" si="74"/>
        <v>0</v>
      </c>
      <c r="I154" s="296"/>
      <c r="J154" s="296"/>
      <c r="K154" s="224"/>
      <c r="L154" s="224"/>
      <c r="M154" s="110"/>
      <c r="N154" s="134">
        <f t="shared" si="37"/>
        <v>0</v>
      </c>
      <c r="O154" s="241"/>
      <c r="P154" s="241"/>
      <c r="Q154" s="355"/>
      <c r="R154" s="335"/>
      <c r="S154" s="325"/>
      <c r="T154" s="132">
        <f t="shared" si="75"/>
        <v>0</v>
      </c>
      <c r="U154" s="231"/>
      <c r="V154" s="231"/>
      <c r="W154" s="166"/>
      <c r="X154" s="166"/>
      <c r="Y154" s="110"/>
      <c r="Z154" s="70">
        <f t="shared" si="38"/>
        <v>0</v>
      </c>
      <c r="AA154" s="70"/>
      <c r="AB154" s="141">
        <v>2</v>
      </c>
      <c r="AC154" s="207" t="s">
        <v>6</v>
      </c>
      <c r="AD154" s="147"/>
      <c r="AE154" s="194">
        <f t="shared" si="39"/>
        <v>0</v>
      </c>
      <c r="AF154" s="194">
        <f t="shared" si="76"/>
        <v>0</v>
      </c>
      <c r="AG154" s="195">
        <f t="shared" si="77"/>
        <v>0</v>
      </c>
      <c r="AH154" s="195">
        <f t="shared" si="78"/>
        <v>0</v>
      </c>
      <c r="AI154" s="194">
        <f t="shared" si="79"/>
        <v>0</v>
      </c>
      <c r="AJ154" s="196" t="e">
        <f>#REF!/210</f>
        <v>#REF!</v>
      </c>
      <c r="AK154" s="197">
        <f t="shared" si="80"/>
        <v>0</v>
      </c>
      <c r="AL154" s="194" t="e">
        <f>AE154/#REF!*100</f>
        <v>#REF!</v>
      </c>
      <c r="AM154" s="194" t="e">
        <f>AE154-#REF!</f>
        <v>#REF!</v>
      </c>
    </row>
    <row r="155" spans="1:39" s="4" customFormat="1" ht="22.5" customHeight="1">
      <c r="A155" s="35">
        <v>123</v>
      </c>
      <c r="B155" s="118" t="s">
        <v>37</v>
      </c>
      <c r="C155" s="273">
        <v>4638</v>
      </c>
      <c r="D155" s="270">
        <v>8694.4</v>
      </c>
      <c r="E155" s="275"/>
      <c r="F155" s="266"/>
      <c r="G155" s="185"/>
      <c r="H155" s="285">
        <f t="shared" si="74"/>
        <v>13332.4</v>
      </c>
      <c r="I155" s="100"/>
      <c r="J155" s="100"/>
      <c r="K155" s="224"/>
      <c r="L155" s="224"/>
      <c r="M155" s="110"/>
      <c r="N155" s="134">
        <f t="shared" si="37"/>
        <v>0</v>
      </c>
      <c r="O155" s="241"/>
      <c r="P155" s="241"/>
      <c r="Q155" s="355"/>
      <c r="R155" s="335"/>
      <c r="S155" s="121"/>
      <c r="T155" s="132">
        <f t="shared" si="75"/>
        <v>0</v>
      </c>
      <c r="U155" s="231"/>
      <c r="V155" s="231"/>
      <c r="W155" s="166"/>
      <c r="X155" s="166"/>
      <c r="Y155" s="75"/>
      <c r="Z155" s="70">
        <f t="shared" si="38"/>
        <v>0</v>
      </c>
      <c r="AA155" s="70"/>
      <c r="AB155" s="141">
        <v>3</v>
      </c>
      <c r="AC155" s="208" t="s">
        <v>37</v>
      </c>
      <c r="AD155" s="147"/>
      <c r="AE155" s="194">
        <f t="shared" si="39"/>
        <v>13332.4</v>
      </c>
      <c r="AF155" s="194">
        <f t="shared" si="76"/>
        <v>4638</v>
      </c>
      <c r="AG155" s="195">
        <f t="shared" si="77"/>
        <v>8694.4</v>
      </c>
      <c r="AH155" s="195">
        <f t="shared" si="78"/>
        <v>0</v>
      </c>
      <c r="AI155" s="194">
        <f t="shared" si="79"/>
        <v>0</v>
      </c>
      <c r="AJ155" s="196" t="e">
        <f>#REF!/210</f>
        <v>#REF!</v>
      </c>
      <c r="AK155" s="197">
        <f t="shared" si="80"/>
        <v>0</v>
      </c>
      <c r="AL155" s="194" t="e">
        <f>AE155/#REF!*100</f>
        <v>#REF!</v>
      </c>
      <c r="AM155" s="194" t="e">
        <f>AE155-#REF!</f>
        <v>#REF!</v>
      </c>
    </row>
    <row r="156" spans="1:39" s="4" customFormat="1" ht="24" customHeight="1">
      <c r="A156" s="35">
        <v>124</v>
      </c>
      <c r="B156" s="117" t="s">
        <v>155</v>
      </c>
      <c r="C156" s="275">
        <v>2170</v>
      </c>
      <c r="D156" s="275">
        <v>886.9</v>
      </c>
      <c r="E156" s="275"/>
      <c r="F156" s="266"/>
      <c r="G156" s="185"/>
      <c r="H156" s="285">
        <f t="shared" si="74"/>
        <v>3056.9</v>
      </c>
      <c r="I156" s="223"/>
      <c r="J156" s="223"/>
      <c r="K156" s="224"/>
      <c r="L156" s="224"/>
      <c r="M156" s="111"/>
      <c r="N156" s="134">
        <f t="shared" si="37"/>
        <v>0</v>
      </c>
      <c r="O156" s="307"/>
      <c r="P156" s="307"/>
      <c r="Q156" s="335"/>
      <c r="R156" s="335"/>
      <c r="S156" s="122"/>
      <c r="T156" s="132">
        <f t="shared" si="75"/>
        <v>0</v>
      </c>
      <c r="U156" s="64"/>
      <c r="V156" s="162"/>
      <c r="W156" s="166"/>
      <c r="X156" s="166"/>
      <c r="Y156" s="64"/>
      <c r="Z156" s="70">
        <f t="shared" si="38"/>
        <v>0</v>
      </c>
      <c r="AA156" s="70"/>
      <c r="AB156" s="141">
        <v>4</v>
      </c>
      <c r="AC156" s="198" t="s">
        <v>363</v>
      </c>
      <c r="AD156" s="147" t="s">
        <v>346</v>
      </c>
      <c r="AE156" s="194">
        <f t="shared" si="39"/>
        <v>3056.9</v>
      </c>
      <c r="AF156" s="194">
        <f t="shared" si="76"/>
        <v>2170</v>
      </c>
      <c r="AG156" s="195">
        <f t="shared" si="77"/>
        <v>886.9</v>
      </c>
      <c r="AH156" s="195">
        <f t="shared" si="78"/>
        <v>0</v>
      </c>
      <c r="AI156" s="194">
        <f t="shared" si="79"/>
        <v>0</v>
      </c>
      <c r="AJ156" s="196" t="e">
        <f>#REF!/210</f>
        <v>#REF!</v>
      </c>
      <c r="AK156" s="197">
        <f t="shared" si="80"/>
        <v>0</v>
      </c>
      <c r="AL156" s="194"/>
      <c r="AM156" s="194" t="e">
        <f>AE156-#REF!</f>
        <v>#REF!</v>
      </c>
    </row>
    <row r="157" spans="1:39" s="4" customFormat="1" ht="22.5" customHeight="1" hidden="1">
      <c r="A157" s="35">
        <v>125</v>
      </c>
      <c r="B157" s="117" t="s">
        <v>156</v>
      </c>
      <c r="C157" s="275"/>
      <c r="D157" s="275"/>
      <c r="E157" s="275"/>
      <c r="F157" s="266"/>
      <c r="G157" s="185"/>
      <c r="H157" s="285">
        <f t="shared" si="74"/>
        <v>0</v>
      </c>
      <c r="I157" s="223"/>
      <c r="J157" s="223"/>
      <c r="K157" s="224"/>
      <c r="L157" s="224"/>
      <c r="M157" s="111"/>
      <c r="N157" s="134">
        <f t="shared" si="37"/>
        <v>0</v>
      </c>
      <c r="O157" s="307"/>
      <c r="P157" s="307"/>
      <c r="Q157" s="335"/>
      <c r="R157" s="346"/>
      <c r="S157" s="122"/>
      <c r="T157" s="132">
        <f t="shared" si="75"/>
        <v>0</v>
      </c>
      <c r="U157" s="64"/>
      <c r="V157" s="64"/>
      <c r="W157" s="166"/>
      <c r="X157" s="166"/>
      <c r="Y157" s="64"/>
      <c r="Z157" s="70">
        <f t="shared" si="38"/>
        <v>0</v>
      </c>
      <c r="AA157" s="70"/>
      <c r="AB157" s="141">
        <v>5</v>
      </c>
      <c r="AC157" s="198" t="s">
        <v>156</v>
      </c>
      <c r="AD157" s="147"/>
      <c r="AE157" s="194">
        <f t="shared" si="39"/>
        <v>0</v>
      </c>
      <c r="AF157" s="194">
        <f t="shared" si="76"/>
        <v>0</v>
      </c>
      <c r="AG157" s="195">
        <f t="shared" si="77"/>
        <v>0</v>
      </c>
      <c r="AH157" s="195">
        <f t="shared" si="78"/>
        <v>0</v>
      </c>
      <c r="AI157" s="194">
        <f t="shared" si="79"/>
        <v>0</v>
      </c>
      <c r="AJ157" s="196" t="e">
        <f>#REF!/210</f>
        <v>#REF!</v>
      </c>
      <c r="AK157" s="197">
        <f t="shared" si="80"/>
        <v>0</v>
      </c>
      <c r="AL157" s="194" t="e">
        <f>AE157/#REF!*100</f>
        <v>#REF!</v>
      </c>
      <c r="AM157" s="194" t="e">
        <f>AE157-#REF!</f>
        <v>#REF!</v>
      </c>
    </row>
    <row r="158" spans="1:39" s="4" customFormat="1" ht="22.5" customHeight="1">
      <c r="A158" s="35">
        <v>126</v>
      </c>
      <c r="B158" s="117" t="s">
        <v>157</v>
      </c>
      <c r="C158" s="267">
        <v>3489</v>
      </c>
      <c r="D158" s="267">
        <v>555.6</v>
      </c>
      <c r="E158" s="275"/>
      <c r="F158" s="266"/>
      <c r="G158" s="185"/>
      <c r="H158" s="285">
        <f t="shared" si="74"/>
        <v>4044.6</v>
      </c>
      <c r="I158" s="100"/>
      <c r="J158" s="100"/>
      <c r="K158" s="224"/>
      <c r="L158" s="224"/>
      <c r="M158" s="111"/>
      <c r="N158" s="134">
        <f t="shared" si="37"/>
        <v>0</v>
      </c>
      <c r="O158" s="241"/>
      <c r="P158" s="241"/>
      <c r="Q158" s="335"/>
      <c r="R158" s="346"/>
      <c r="S158" s="122"/>
      <c r="T158" s="132">
        <f t="shared" si="75"/>
        <v>0</v>
      </c>
      <c r="U158" s="231"/>
      <c r="V158" s="231"/>
      <c r="W158" s="166"/>
      <c r="X158" s="166"/>
      <c r="Y158" s="64"/>
      <c r="Z158" s="70">
        <f t="shared" si="38"/>
        <v>0</v>
      </c>
      <c r="AA158" s="70"/>
      <c r="AB158" s="141">
        <v>6</v>
      </c>
      <c r="AC158" s="198" t="s">
        <v>262</v>
      </c>
      <c r="AD158" s="147"/>
      <c r="AE158" s="194">
        <f t="shared" si="39"/>
        <v>4044.6</v>
      </c>
      <c r="AF158" s="194">
        <f t="shared" si="76"/>
        <v>3489</v>
      </c>
      <c r="AG158" s="195">
        <f t="shared" si="77"/>
        <v>555.6</v>
      </c>
      <c r="AH158" s="195">
        <f t="shared" si="78"/>
        <v>0</v>
      </c>
      <c r="AI158" s="194">
        <f t="shared" si="79"/>
        <v>0</v>
      </c>
      <c r="AJ158" s="196" t="e">
        <f>#REF!/210</f>
        <v>#REF!</v>
      </c>
      <c r="AK158" s="197">
        <f t="shared" si="80"/>
        <v>0</v>
      </c>
      <c r="AL158" s="194" t="e">
        <f>AE158/#REF!*100</f>
        <v>#REF!</v>
      </c>
      <c r="AM158" s="194" t="e">
        <f>AE158-#REF!</f>
        <v>#REF!</v>
      </c>
    </row>
    <row r="159" spans="1:39" s="4" customFormat="1" ht="22.5" customHeight="1">
      <c r="A159" s="35">
        <v>127</v>
      </c>
      <c r="B159" s="117" t="s">
        <v>158</v>
      </c>
      <c r="C159" s="267">
        <v>2750</v>
      </c>
      <c r="D159" s="267">
        <v>2051</v>
      </c>
      <c r="E159" s="275"/>
      <c r="F159" s="266"/>
      <c r="G159" s="185"/>
      <c r="H159" s="285">
        <f t="shared" si="74"/>
        <v>4801</v>
      </c>
      <c r="I159" s="100">
        <v>450</v>
      </c>
      <c r="J159" s="100"/>
      <c r="K159" s="224"/>
      <c r="L159" s="224"/>
      <c r="M159" s="111"/>
      <c r="N159" s="134">
        <f aca="true" t="shared" si="81" ref="N159:N234">I159+J159+K159+L159</f>
        <v>450</v>
      </c>
      <c r="O159" s="231">
        <v>1800</v>
      </c>
      <c r="P159" s="231">
        <v>2626.45</v>
      </c>
      <c r="Q159" s="335"/>
      <c r="R159" s="346"/>
      <c r="S159" s="122"/>
      <c r="T159" s="132">
        <f t="shared" si="75"/>
        <v>4426.45</v>
      </c>
      <c r="U159" s="227">
        <v>400</v>
      </c>
      <c r="V159" s="227">
        <v>4694</v>
      </c>
      <c r="W159" s="166"/>
      <c r="X159" s="166"/>
      <c r="Y159" s="64"/>
      <c r="Z159" s="70">
        <f t="shared" si="38"/>
        <v>5094</v>
      </c>
      <c r="AA159" s="70"/>
      <c r="AB159" s="141">
        <v>7</v>
      </c>
      <c r="AC159" s="198" t="s">
        <v>263</v>
      </c>
      <c r="AD159" s="147"/>
      <c r="AE159" s="194">
        <f aca="true" t="shared" si="82" ref="AE159:AE234">AF159+AG159+AH159+AI159</f>
        <v>14771.45</v>
      </c>
      <c r="AF159" s="194">
        <f t="shared" si="76"/>
        <v>5400</v>
      </c>
      <c r="AG159" s="195">
        <f t="shared" si="77"/>
        <v>9371.45</v>
      </c>
      <c r="AH159" s="195">
        <f t="shared" si="78"/>
        <v>0</v>
      </c>
      <c r="AI159" s="194">
        <f t="shared" si="79"/>
        <v>0</v>
      </c>
      <c r="AJ159" s="196" t="e">
        <f>#REF!/210</f>
        <v>#REF!</v>
      </c>
      <c r="AK159" s="197">
        <f t="shared" si="80"/>
        <v>0</v>
      </c>
      <c r="AL159" s="194" t="e">
        <f>AE159/#REF!*100</f>
        <v>#REF!</v>
      </c>
      <c r="AM159" s="194" t="e">
        <f>AE159-#REF!</f>
        <v>#REF!</v>
      </c>
    </row>
    <row r="160" spans="1:39" s="4" customFormat="1" ht="21.75" customHeight="1">
      <c r="A160" s="35">
        <v>128</v>
      </c>
      <c r="B160" s="117" t="s">
        <v>159</v>
      </c>
      <c r="C160" s="267">
        <v>1843</v>
      </c>
      <c r="D160" s="267">
        <v>83.1</v>
      </c>
      <c r="E160" s="275"/>
      <c r="F160" s="266"/>
      <c r="G160" s="185"/>
      <c r="H160" s="285">
        <f t="shared" si="74"/>
        <v>1926.1</v>
      </c>
      <c r="I160" s="100"/>
      <c r="J160" s="100"/>
      <c r="K160" s="224"/>
      <c r="L160" s="224"/>
      <c r="M160" s="111"/>
      <c r="N160" s="134">
        <f t="shared" si="81"/>
        <v>0</v>
      </c>
      <c r="O160" s="241"/>
      <c r="P160" s="241"/>
      <c r="Q160" s="335"/>
      <c r="R160" s="346"/>
      <c r="S160" s="122"/>
      <c r="T160" s="132">
        <f t="shared" si="75"/>
        <v>0</v>
      </c>
      <c r="U160" s="231"/>
      <c r="V160" s="231"/>
      <c r="W160" s="166"/>
      <c r="X160" s="166"/>
      <c r="Y160" s="64"/>
      <c r="Z160" s="70">
        <f aca="true" t="shared" si="83" ref="Z160:Z235">U160+V160+W160+X160</f>
        <v>0</v>
      </c>
      <c r="AA160" s="70"/>
      <c r="AB160" s="141">
        <v>8</v>
      </c>
      <c r="AC160" s="198" t="s">
        <v>265</v>
      </c>
      <c r="AD160" s="147"/>
      <c r="AE160" s="194">
        <f t="shared" si="82"/>
        <v>1926.1</v>
      </c>
      <c r="AF160" s="194">
        <f t="shared" si="76"/>
        <v>1843</v>
      </c>
      <c r="AG160" s="195">
        <f t="shared" si="77"/>
        <v>83.1</v>
      </c>
      <c r="AH160" s="195">
        <f t="shared" si="78"/>
        <v>0</v>
      </c>
      <c r="AI160" s="194">
        <f t="shared" si="79"/>
        <v>0</v>
      </c>
      <c r="AJ160" s="196" t="e">
        <f>#REF!/210</f>
        <v>#REF!</v>
      </c>
      <c r="AK160" s="197">
        <f t="shared" si="80"/>
        <v>0</v>
      </c>
      <c r="AL160" s="194"/>
      <c r="AM160" s="194" t="e">
        <f>AE160-#REF!</f>
        <v>#REF!</v>
      </c>
    </row>
    <row r="161" spans="1:39" s="4" customFormat="1" ht="22.5" customHeight="1" hidden="1">
      <c r="A161" s="35">
        <v>129</v>
      </c>
      <c r="B161" s="117" t="s">
        <v>160</v>
      </c>
      <c r="C161" s="275"/>
      <c r="D161" s="275"/>
      <c r="E161" s="275"/>
      <c r="F161" s="266"/>
      <c r="G161" s="185"/>
      <c r="H161" s="285">
        <f t="shared" si="74"/>
        <v>0</v>
      </c>
      <c r="I161" s="223"/>
      <c r="J161" s="223"/>
      <c r="K161" s="166"/>
      <c r="L161" s="165"/>
      <c r="M161" s="111"/>
      <c r="N161" s="134">
        <f t="shared" si="81"/>
        <v>0</v>
      </c>
      <c r="O161" s="307"/>
      <c r="P161" s="307"/>
      <c r="Q161" s="335"/>
      <c r="R161" s="346"/>
      <c r="S161" s="122"/>
      <c r="T161" s="132">
        <f t="shared" si="75"/>
        <v>0</v>
      </c>
      <c r="U161" s="244"/>
      <c r="V161" s="244"/>
      <c r="W161" s="166"/>
      <c r="X161" s="166"/>
      <c r="Y161" s="64"/>
      <c r="Z161" s="70">
        <f t="shared" si="83"/>
        <v>0</v>
      </c>
      <c r="AA161" s="70"/>
      <c r="AB161" s="141">
        <v>9</v>
      </c>
      <c r="AC161" s="198" t="s">
        <v>160</v>
      </c>
      <c r="AD161" s="147"/>
      <c r="AE161" s="194">
        <f t="shared" si="82"/>
        <v>0</v>
      </c>
      <c r="AF161" s="194">
        <f t="shared" si="76"/>
        <v>0</v>
      </c>
      <c r="AG161" s="195">
        <f t="shared" si="77"/>
        <v>0</v>
      </c>
      <c r="AH161" s="195">
        <f t="shared" si="78"/>
        <v>0</v>
      </c>
      <c r="AI161" s="194">
        <f t="shared" si="79"/>
        <v>0</v>
      </c>
      <c r="AJ161" s="196" t="e">
        <f>#REF!/210</f>
        <v>#REF!</v>
      </c>
      <c r="AK161" s="197">
        <f t="shared" si="80"/>
        <v>0</v>
      </c>
      <c r="AL161" s="194"/>
      <c r="AM161" s="194" t="e">
        <f>AE161-#REF!</f>
        <v>#REF!</v>
      </c>
    </row>
    <row r="162" spans="1:39" s="4" customFormat="1" ht="22.5" customHeight="1">
      <c r="A162" s="35">
        <v>130</v>
      </c>
      <c r="B162" s="117" t="s">
        <v>161</v>
      </c>
      <c r="C162" s="275"/>
      <c r="D162" s="275"/>
      <c r="E162" s="275"/>
      <c r="F162" s="266"/>
      <c r="G162" s="185"/>
      <c r="H162" s="285">
        <f t="shared" si="74"/>
        <v>0</v>
      </c>
      <c r="I162" s="100"/>
      <c r="J162" s="100"/>
      <c r="K162" s="166"/>
      <c r="L162" s="165"/>
      <c r="M162" s="111"/>
      <c r="N162" s="134">
        <f t="shared" si="81"/>
        <v>0</v>
      </c>
      <c r="O162" s="359"/>
      <c r="P162" s="359"/>
      <c r="Q162" s="345"/>
      <c r="R162" s="346"/>
      <c r="S162" s="122"/>
      <c r="T162" s="132">
        <f t="shared" si="75"/>
        <v>0</v>
      </c>
      <c r="U162" s="231"/>
      <c r="V162" s="231"/>
      <c r="W162" s="166"/>
      <c r="X162" s="166"/>
      <c r="Y162" s="64"/>
      <c r="Z162" s="70">
        <f t="shared" si="83"/>
        <v>0</v>
      </c>
      <c r="AA162" s="70"/>
      <c r="AB162" s="141">
        <v>10</v>
      </c>
      <c r="AC162" s="198" t="s">
        <v>266</v>
      </c>
      <c r="AD162" s="147" t="s">
        <v>346</v>
      </c>
      <c r="AE162" s="194">
        <f t="shared" si="82"/>
        <v>0</v>
      </c>
      <c r="AF162" s="194">
        <f t="shared" si="76"/>
        <v>0</v>
      </c>
      <c r="AG162" s="195">
        <f t="shared" si="77"/>
        <v>0</v>
      </c>
      <c r="AH162" s="195">
        <f t="shared" si="78"/>
        <v>0</v>
      </c>
      <c r="AI162" s="194">
        <f t="shared" si="79"/>
        <v>0</v>
      </c>
      <c r="AJ162" s="196" t="e">
        <f>#REF!/210</f>
        <v>#REF!</v>
      </c>
      <c r="AK162" s="197">
        <f t="shared" si="80"/>
        <v>0</v>
      </c>
      <c r="AL162" s="194" t="e">
        <f>AE162/#REF!*100</f>
        <v>#REF!</v>
      </c>
      <c r="AM162" s="194" t="e">
        <f>AE162-#REF!</f>
        <v>#REF!</v>
      </c>
    </row>
    <row r="163" spans="1:39" s="4" customFormat="1" ht="22.5" customHeight="1">
      <c r="A163" s="35">
        <v>131</v>
      </c>
      <c r="B163" s="117" t="s">
        <v>204</v>
      </c>
      <c r="C163" s="267">
        <v>8784</v>
      </c>
      <c r="D163" s="267">
        <v>4239.4</v>
      </c>
      <c r="E163" s="275"/>
      <c r="F163" s="266"/>
      <c r="G163" s="185"/>
      <c r="H163" s="285">
        <f t="shared" si="74"/>
        <v>13023.4</v>
      </c>
      <c r="I163" s="226">
        <v>6955</v>
      </c>
      <c r="J163" s="226">
        <v>3196.8</v>
      </c>
      <c r="K163" s="166"/>
      <c r="L163" s="165"/>
      <c r="M163" s="111"/>
      <c r="N163" s="134">
        <f t="shared" si="81"/>
        <v>10151.8</v>
      </c>
      <c r="O163" s="231">
        <v>5537</v>
      </c>
      <c r="P163" s="231">
        <v>2086.8</v>
      </c>
      <c r="Q163" s="345"/>
      <c r="R163" s="346"/>
      <c r="S163" s="122"/>
      <c r="T163" s="132">
        <f t="shared" si="75"/>
        <v>7623.8</v>
      </c>
      <c r="U163" s="231">
        <v>8320</v>
      </c>
      <c r="V163" s="231">
        <v>2901.2</v>
      </c>
      <c r="W163" s="166"/>
      <c r="X163" s="166"/>
      <c r="Y163" s="64"/>
      <c r="Z163" s="70">
        <f t="shared" si="83"/>
        <v>11221.2</v>
      </c>
      <c r="AA163" s="70"/>
      <c r="AB163" s="141">
        <v>11</v>
      </c>
      <c r="AC163" s="198" t="s">
        <v>264</v>
      </c>
      <c r="AD163" s="147"/>
      <c r="AE163" s="194">
        <f t="shared" si="82"/>
        <v>42020.2</v>
      </c>
      <c r="AF163" s="194">
        <f t="shared" si="76"/>
        <v>29596</v>
      </c>
      <c r="AG163" s="195">
        <f t="shared" si="77"/>
        <v>12424.2</v>
      </c>
      <c r="AH163" s="195">
        <f t="shared" si="78"/>
        <v>0</v>
      </c>
      <c r="AI163" s="194">
        <f t="shared" si="79"/>
        <v>0</v>
      </c>
      <c r="AJ163" s="196" t="e">
        <f>#REF!/210</f>
        <v>#REF!</v>
      </c>
      <c r="AK163" s="197">
        <f t="shared" si="80"/>
        <v>0</v>
      </c>
      <c r="AL163" s="194" t="e">
        <f>AE163/#REF!*100</f>
        <v>#REF!</v>
      </c>
      <c r="AM163" s="194" t="e">
        <f>AE163-#REF!</f>
        <v>#REF!</v>
      </c>
    </row>
    <row r="164" spans="1:39" s="4" customFormat="1" ht="22.5" customHeight="1">
      <c r="A164" s="35">
        <v>132</v>
      </c>
      <c r="B164" s="118" t="s">
        <v>38</v>
      </c>
      <c r="C164" s="275"/>
      <c r="D164" s="275"/>
      <c r="E164" s="275"/>
      <c r="F164" s="266"/>
      <c r="G164" s="185"/>
      <c r="H164" s="285">
        <f t="shared" si="74"/>
        <v>0</v>
      </c>
      <c r="I164" s="100"/>
      <c r="J164" s="100"/>
      <c r="K164" s="166"/>
      <c r="L164" s="165"/>
      <c r="M164" s="110"/>
      <c r="N164" s="134">
        <f t="shared" si="81"/>
        <v>0</v>
      </c>
      <c r="O164" s="241"/>
      <c r="P164" s="241"/>
      <c r="Q164" s="345"/>
      <c r="R164" s="346"/>
      <c r="S164" s="121"/>
      <c r="T164" s="132">
        <f t="shared" si="75"/>
        <v>0</v>
      </c>
      <c r="U164" s="231"/>
      <c r="V164" s="231"/>
      <c r="W164" s="166"/>
      <c r="X164" s="166"/>
      <c r="Y164" s="75"/>
      <c r="Z164" s="70">
        <f t="shared" si="83"/>
        <v>0</v>
      </c>
      <c r="AA164" s="70"/>
      <c r="AB164" s="141">
        <v>12</v>
      </c>
      <c r="AC164" s="208" t="s">
        <v>38</v>
      </c>
      <c r="AD164" s="147" t="s">
        <v>346</v>
      </c>
      <c r="AE164" s="194">
        <f t="shared" si="82"/>
        <v>0</v>
      </c>
      <c r="AF164" s="194">
        <f t="shared" si="76"/>
        <v>0</v>
      </c>
      <c r="AG164" s="195">
        <f t="shared" si="77"/>
        <v>0</v>
      </c>
      <c r="AH164" s="195">
        <f t="shared" si="78"/>
        <v>0</v>
      </c>
      <c r="AI164" s="194">
        <f t="shared" si="79"/>
        <v>0</v>
      </c>
      <c r="AJ164" s="196" t="e">
        <f>#REF!/210</f>
        <v>#REF!</v>
      </c>
      <c r="AK164" s="197">
        <f t="shared" si="80"/>
        <v>0</v>
      </c>
      <c r="AL164" s="194" t="e">
        <f>AE164/#REF!*100</f>
        <v>#REF!</v>
      </c>
      <c r="AM164" s="194" t="e">
        <f>AE164-#REF!</f>
        <v>#REF!</v>
      </c>
    </row>
    <row r="165" spans="1:39" s="4" customFormat="1" ht="22.5" customHeight="1">
      <c r="A165" s="35">
        <v>133</v>
      </c>
      <c r="B165" s="118" t="s">
        <v>40</v>
      </c>
      <c r="C165" s="274">
        <v>5020</v>
      </c>
      <c r="D165" s="267">
        <v>5462.9</v>
      </c>
      <c r="E165" s="275"/>
      <c r="F165" s="266"/>
      <c r="G165" s="185"/>
      <c r="H165" s="285">
        <f t="shared" si="74"/>
        <v>10482.9</v>
      </c>
      <c r="I165" s="226">
        <v>4504</v>
      </c>
      <c r="J165" s="226">
        <v>7075.15</v>
      </c>
      <c r="K165" s="165"/>
      <c r="L165" s="165"/>
      <c r="M165" s="110"/>
      <c r="N165" s="134">
        <f t="shared" si="81"/>
        <v>11579.15</v>
      </c>
      <c r="O165" s="231">
        <v>4568</v>
      </c>
      <c r="P165" s="231">
        <v>5307.75</v>
      </c>
      <c r="Q165" s="345"/>
      <c r="R165" s="346"/>
      <c r="S165" s="121"/>
      <c r="T165" s="132">
        <f t="shared" si="75"/>
        <v>9875.75</v>
      </c>
      <c r="U165" s="236">
        <v>4139</v>
      </c>
      <c r="V165" s="236">
        <v>4529</v>
      </c>
      <c r="W165" s="166"/>
      <c r="X165" s="166"/>
      <c r="Y165" s="110"/>
      <c r="Z165" s="70">
        <f t="shared" si="83"/>
        <v>8668</v>
      </c>
      <c r="AA165" s="70"/>
      <c r="AB165" s="141">
        <v>13</v>
      </c>
      <c r="AC165" s="208" t="s">
        <v>40</v>
      </c>
      <c r="AD165" s="147"/>
      <c r="AE165" s="194">
        <f t="shared" si="82"/>
        <v>40605.8</v>
      </c>
      <c r="AF165" s="194">
        <f t="shared" si="76"/>
        <v>18231</v>
      </c>
      <c r="AG165" s="195">
        <f t="shared" si="77"/>
        <v>22374.8</v>
      </c>
      <c r="AH165" s="195">
        <f t="shared" si="78"/>
        <v>0</v>
      </c>
      <c r="AI165" s="194">
        <f t="shared" si="79"/>
        <v>0</v>
      </c>
      <c r="AJ165" s="196" t="e">
        <f>#REF!/210</f>
        <v>#REF!</v>
      </c>
      <c r="AK165" s="197">
        <f t="shared" si="80"/>
        <v>0</v>
      </c>
      <c r="AL165" s="194" t="e">
        <f>AE165/#REF!*100</f>
        <v>#REF!</v>
      </c>
      <c r="AM165" s="194" t="e">
        <f>AE165-#REF!</f>
        <v>#REF!</v>
      </c>
    </row>
    <row r="166" spans="1:39" s="4" customFormat="1" ht="22.5" customHeight="1">
      <c r="A166" s="35">
        <v>134</v>
      </c>
      <c r="B166" s="118" t="s">
        <v>48</v>
      </c>
      <c r="C166" s="274">
        <v>3806.7</v>
      </c>
      <c r="D166" s="267">
        <v>4352</v>
      </c>
      <c r="E166" s="275"/>
      <c r="F166" s="277"/>
      <c r="G166" s="185"/>
      <c r="H166" s="285">
        <f>C166+D166+E166+F166</f>
        <v>8158.7</v>
      </c>
      <c r="I166" s="226">
        <v>2260</v>
      </c>
      <c r="J166" s="226">
        <f>300+2237.6</f>
        <v>2537.6</v>
      </c>
      <c r="K166" s="165"/>
      <c r="L166" s="172"/>
      <c r="M166" s="111"/>
      <c r="N166" s="134">
        <f t="shared" si="81"/>
        <v>4797.6</v>
      </c>
      <c r="O166" s="281">
        <v>3470</v>
      </c>
      <c r="P166" s="281">
        <v>3576</v>
      </c>
      <c r="Q166" s="152"/>
      <c r="R166" s="105"/>
      <c r="S166" s="101"/>
      <c r="T166" s="132">
        <f t="shared" si="75"/>
        <v>7046</v>
      </c>
      <c r="U166" s="372">
        <v>4195</v>
      </c>
      <c r="V166" s="372">
        <v>3426.4</v>
      </c>
      <c r="W166" s="166"/>
      <c r="X166" s="165"/>
      <c r="Y166" s="110"/>
      <c r="Z166" s="70">
        <f t="shared" si="83"/>
        <v>7621.4</v>
      </c>
      <c r="AA166" s="70"/>
      <c r="AB166" s="141">
        <v>14</v>
      </c>
      <c r="AC166" s="208" t="s">
        <v>261</v>
      </c>
      <c r="AD166" s="147"/>
      <c r="AE166" s="194">
        <f t="shared" si="82"/>
        <v>27623.7</v>
      </c>
      <c r="AF166" s="194">
        <f t="shared" si="76"/>
        <v>13731.7</v>
      </c>
      <c r="AG166" s="195">
        <f t="shared" si="77"/>
        <v>13892</v>
      </c>
      <c r="AH166" s="195">
        <f t="shared" si="78"/>
        <v>0</v>
      </c>
      <c r="AI166" s="194">
        <f t="shared" si="79"/>
        <v>0</v>
      </c>
      <c r="AJ166" s="196" t="e">
        <f>#REF!/210</f>
        <v>#REF!</v>
      </c>
      <c r="AK166" s="197">
        <f t="shared" si="80"/>
        <v>0</v>
      </c>
      <c r="AL166" s="194" t="e">
        <f>AE166/#REF!*100</f>
        <v>#REF!</v>
      </c>
      <c r="AM166" s="194" t="e">
        <f>AE166-#REF!</f>
        <v>#REF!</v>
      </c>
    </row>
    <row r="167" spans="1:39" s="4" customFormat="1" ht="22.5" customHeight="1">
      <c r="A167" s="35"/>
      <c r="B167" s="118"/>
      <c r="C167" s="274"/>
      <c r="D167" s="267"/>
      <c r="E167" s="272"/>
      <c r="F167" s="277"/>
      <c r="G167" s="185"/>
      <c r="H167" s="154"/>
      <c r="I167" s="244"/>
      <c r="J167" s="244"/>
      <c r="K167" s="165"/>
      <c r="L167" s="172"/>
      <c r="M167" s="111"/>
      <c r="N167" s="134"/>
      <c r="O167" s="241"/>
      <c r="P167" s="241"/>
      <c r="Q167" s="345"/>
      <c r="R167" s="346"/>
      <c r="S167" s="121"/>
      <c r="T167" s="132"/>
      <c r="U167" s="231"/>
      <c r="V167" s="231"/>
      <c r="W167" s="166"/>
      <c r="X167" s="165"/>
      <c r="Y167" s="110"/>
      <c r="Z167" s="70"/>
      <c r="AA167" s="70"/>
      <c r="AB167" s="141"/>
      <c r="AC167" s="209" t="s">
        <v>57</v>
      </c>
      <c r="AD167" s="264"/>
      <c r="AE167" s="265">
        <f>SUM(AE153:AE166)</f>
        <v>173659.686</v>
      </c>
      <c r="AF167" s="265">
        <f aca="true" t="shared" si="84" ref="AF167:AM167">SUM(AF153:AF166)</f>
        <v>83546.7</v>
      </c>
      <c r="AG167" s="265">
        <f t="shared" si="84"/>
        <v>71497.05</v>
      </c>
      <c r="AH167" s="265">
        <f t="shared" si="84"/>
        <v>18615.936</v>
      </c>
      <c r="AI167" s="265">
        <f t="shared" si="84"/>
        <v>0</v>
      </c>
      <c r="AJ167" s="265" t="e">
        <f t="shared" si="84"/>
        <v>#REF!</v>
      </c>
      <c r="AK167" s="265">
        <f t="shared" si="84"/>
        <v>0</v>
      </c>
      <c r="AL167" s="265" t="e">
        <f t="shared" si="84"/>
        <v>#REF!</v>
      </c>
      <c r="AM167" s="265" t="e">
        <f t="shared" si="84"/>
        <v>#REF!</v>
      </c>
    </row>
    <row r="168" spans="1:39" s="4" customFormat="1" ht="31.5" customHeight="1">
      <c r="A168" s="35"/>
      <c r="B168" s="118"/>
      <c r="C168" s="274"/>
      <c r="D168" s="267"/>
      <c r="E168" s="272"/>
      <c r="F168" s="277"/>
      <c r="G168" s="185"/>
      <c r="H168" s="154"/>
      <c r="I168" s="244"/>
      <c r="J168" s="244"/>
      <c r="K168" s="165"/>
      <c r="L168" s="172"/>
      <c r="M168" s="111"/>
      <c r="N168" s="134"/>
      <c r="O168" s="241"/>
      <c r="P168" s="241"/>
      <c r="Q168" s="345"/>
      <c r="R168" s="346"/>
      <c r="S168" s="121"/>
      <c r="T168" s="132"/>
      <c r="U168" s="231"/>
      <c r="V168" s="231"/>
      <c r="W168" s="166"/>
      <c r="X168" s="165"/>
      <c r="Y168" s="110"/>
      <c r="Z168" s="70"/>
      <c r="AA168" s="70"/>
      <c r="AB168" s="70"/>
      <c r="AC168" s="208"/>
      <c r="AD168" s="262"/>
      <c r="AE168" s="378" t="s">
        <v>339</v>
      </c>
      <c r="AF168" s="379"/>
      <c r="AG168" s="379"/>
      <c r="AH168" s="379"/>
      <c r="AI168" s="380"/>
      <c r="AJ168" s="196"/>
      <c r="AK168" s="197"/>
      <c r="AL168" s="194"/>
      <c r="AM168" s="194"/>
    </row>
    <row r="169" spans="1:39" s="4" customFormat="1" ht="22.5" customHeight="1">
      <c r="A169" s="35"/>
      <c r="B169" s="118"/>
      <c r="C169" s="274"/>
      <c r="D169" s="267"/>
      <c r="E169" s="272"/>
      <c r="F169" s="277"/>
      <c r="G169" s="185"/>
      <c r="H169" s="154"/>
      <c r="I169" s="244"/>
      <c r="J169" s="244"/>
      <c r="K169" s="165"/>
      <c r="L169" s="172"/>
      <c r="M169" s="111"/>
      <c r="N169" s="134"/>
      <c r="O169" s="241"/>
      <c r="P169" s="241"/>
      <c r="Q169" s="345"/>
      <c r="R169" s="346"/>
      <c r="S169" s="121"/>
      <c r="T169" s="132"/>
      <c r="U169" s="231"/>
      <c r="V169" s="231"/>
      <c r="W169" s="166"/>
      <c r="X169" s="165"/>
      <c r="Y169" s="110"/>
      <c r="Z169" s="70"/>
      <c r="AA169" s="70"/>
      <c r="AB169" s="70"/>
      <c r="AC169" s="208"/>
      <c r="AD169" s="192"/>
      <c r="AE169" s="68" t="s">
        <v>20</v>
      </c>
      <c r="AF169" s="142" t="s">
        <v>16</v>
      </c>
      <c r="AG169" s="142" t="s">
        <v>17</v>
      </c>
      <c r="AH169" s="142" t="s">
        <v>18</v>
      </c>
      <c r="AI169" s="142" t="s">
        <v>19</v>
      </c>
      <c r="AJ169" s="196"/>
      <c r="AK169" s="197"/>
      <c r="AL169" s="194"/>
      <c r="AM169" s="194"/>
    </row>
    <row r="170" spans="1:39" s="4" customFormat="1" ht="22.5" customHeight="1">
      <c r="A170" s="35">
        <v>135</v>
      </c>
      <c r="B170" s="180" t="s">
        <v>7</v>
      </c>
      <c r="C170" s="275">
        <v>8669</v>
      </c>
      <c r="D170" s="275">
        <v>8227.4</v>
      </c>
      <c r="E170" s="275">
        <v>9982.1</v>
      </c>
      <c r="F170" s="275"/>
      <c r="G170" s="185"/>
      <c r="H170" s="154">
        <f>SUM(C170:F170)</f>
        <v>26878.5</v>
      </c>
      <c r="I170" s="226">
        <v>3023</v>
      </c>
      <c r="J170" s="226">
        <v>2655.74</v>
      </c>
      <c r="K170" s="226">
        <v>3953.693</v>
      </c>
      <c r="L170" s="172"/>
      <c r="M170" s="111"/>
      <c r="N170" s="134">
        <f t="shared" si="81"/>
        <v>9632.433</v>
      </c>
      <c r="O170" s="231">
        <v>2874</v>
      </c>
      <c r="P170" s="231">
        <v>2870.9</v>
      </c>
      <c r="Q170" s="231">
        <v>3559.44</v>
      </c>
      <c r="R170" s="93"/>
      <c r="S170" s="98"/>
      <c r="T170" s="132">
        <f aca="true" t="shared" si="85" ref="T170:T180">O170+P170+Q170+R170</f>
        <v>9304.34</v>
      </c>
      <c r="U170" s="372">
        <v>4285</v>
      </c>
      <c r="V170" s="372">
        <v>1821.692</v>
      </c>
      <c r="W170" s="372">
        <v>4502.605</v>
      </c>
      <c r="X170" s="64"/>
      <c r="Y170" s="64"/>
      <c r="Z170" s="70">
        <f t="shared" si="83"/>
        <v>10609.296999999999</v>
      </c>
      <c r="AA170" s="70"/>
      <c r="AB170" s="141">
        <v>1</v>
      </c>
      <c r="AC170" s="206" t="s">
        <v>7</v>
      </c>
      <c r="AD170" s="147"/>
      <c r="AE170" s="194">
        <f t="shared" si="82"/>
        <v>56424.57000000001</v>
      </c>
      <c r="AF170" s="194">
        <f aca="true" t="shared" si="86" ref="AF170:AF180">C170+I170+O170+U170</f>
        <v>18851</v>
      </c>
      <c r="AG170" s="195">
        <f aca="true" t="shared" si="87" ref="AG170:AG180">D170+J170+P170+V170</f>
        <v>15575.732</v>
      </c>
      <c r="AH170" s="195">
        <f aca="true" t="shared" si="88" ref="AH170:AH180">E170+K170+Q170+W170</f>
        <v>21997.838</v>
      </c>
      <c r="AI170" s="194">
        <f aca="true" t="shared" si="89" ref="AI170:AI180">F170+L170+R170+X170</f>
        <v>0</v>
      </c>
      <c r="AJ170" s="196" t="e">
        <f>#REF!/210</f>
        <v>#REF!</v>
      </c>
      <c r="AK170" s="197">
        <f aca="true" t="shared" si="90" ref="AK170:AK180">G170+M170+S170+Y170</f>
        <v>0</v>
      </c>
      <c r="AL170" s="194" t="e">
        <f>AE170/#REF!*100</f>
        <v>#REF!</v>
      </c>
      <c r="AM170" s="194" t="e">
        <f>AE170-#REF!</f>
        <v>#REF!</v>
      </c>
    </row>
    <row r="171" spans="1:39" s="4" customFormat="1" ht="22.5" customHeight="1">
      <c r="A171" s="35">
        <v>136</v>
      </c>
      <c r="B171" s="126" t="s">
        <v>39</v>
      </c>
      <c r="C171" s="276">
        <v>1979.5</v>
      </c>
      <c r="D171" s="282">
        <v>6062.2</v>
      </c>
      <c r="E171" s="275"/>
      <c r="F171" s="266"/>
      <c r="G171" s="185"/>
      <c r="H171" s="285">
        <f aca="true" t="shared" si="91" ref="H171:H180">C171+D171+E171+F171</f>
        <v>8041.7</v>
      </c>
      <c r="I171" s="231"/>
      <c r="J171" s="231"/>
      <c r="K171" s="93"/>
      <c r="L171" s="172"/>
      <c r="M171" s="110"/>
      <c r="N171" s="134">
        <f t="shared" si="81"/>
        <v>0</v>
      </c>
      <c r="O171" s="241"/>
      <c r="P171" s="241"/>
      <c r="Q171" s="241"/>
      <c r="R171" s="328"/>
      <c r="S171" s="325"/>
      <c r="T171" s="132">
        <f t="shared" si="85"/>
        <v>0</v>
      </c>
      <c r="U171" s="231"/>
      <c r="V171" s="231"/>
      <c r="W171" s="165"/>
      <c r="X171" s="166"/>
      <c r="Y171" s="110"/>
      <c r="Z171" s="70">
        <f t="shared" si="83"/>
        <v>0</v>
      </c>
      <c r="AA171" s="70"/>
      <c r="AB171" s="141">
        <v>2</v>
      </c>
      <c r="AC171" s="189" t="s">
        <v>39</v>
      </c>
      <c r="AD171" s="147"/>
      <c r="AE171" s="194">
        <f t="shared" si="82"/>
        <v>8041.7</v>
      </c>
      <c r="AF171" s="194">
        <f t="shared" si="86"/>
        <v>1979.5</v>
      </c>
      <c r="AG171" s="195">
        <f t="shared" si="87"/>
        <v>6062.2</v>
      </c>
      <c r="AH171" s="195">
        <f t="shared" si="88"/>
        <v>0</v>
      </c>
      <c r="AI171" s="194">
        <f t="shared" si="89"/>
        <v>0</v>
      </c>
      <c r="AJ171" s="196" t="e">
        <f>#REF!/210</f>
        <v>#REF!</v>
      </c>
      <c r="AK171" s="197">
        <f t="shared" si="90"/>
        <v>0</v>
      </c>
      <c r="AL171" s="194" t="e">
        <f>AE171/#REF!*100</f>
        <v>#REF!</v>
      </c>
      <c r="AM171" s="194" t="e">
        <f>AE171-#REF!</f>
        <v>#REF!</v>
      </c>
    </row>
    <row r="172" spans="1:39" s="4" customFormat="1" ht="22.5" customHeight="1">
      <c r="A172" s="35">
        <v>137</v>
      </c>
      <c r="B172" s="126" t="s">
        <v>206</v>
      </c>
      <c r="C172" s="273">
        <v>570</v>
      </c>
      <c r="D172" s="267">
        <v>5006.5</v>
      </c>
      <c r="E172" s="275"/>
      <c r="F172" s="266"/>
      <c r="G172" s="185"/>
      <c r="H172" s="285">
        <f t="shared" si="91"/>
        <v>5576.5</v>
      </c>
      <c r="I172" s="226">
        <v>255</v>
      </c>
      <c r="J172" s="226">
        <v>5170.2</v>
      </c>
      <c r="K172" s="93"/>
      <c r="L172" s="165"/>
      <c r="M172" s="110"/>
      <c r="N172" s="134">
        <f t="shared" si="81"/>
        <v>5425.2</v>
      </c>
      <c r="O172" s="231">
        <v>200</v>
      </c>
      <c r="P172" s="231">
        <v>3106</v>
      </c>
      <c r="Q172" s="241"/>
      <c r="R172" s="328"/>
      <c r="S172" s="325"/>
      <c r="T172" s="132">
        <f t="shared" si="85"/>
        <v>3306</v>
      </c>
      <c r="U172" s="236">
        <v>700</v>
      </c>
      <c r="V172" s="236">
        <v>4500</v>
      </c>
      <c r="W172" s="165"/>
      <c r="X172" s="166"/>
      <c r="Y172" s="110"/>
      <c r="Z172" s="70">
        <f t="shared" si="83"/>
        <v>5200</v>
      </c>
      <c r="AA172" s="70"/>
      <c r="AB172" s="141">
        <v>3</v>
      </c>
      <c r="AC172" s="189" t="s">
        <v>223</v>
      </c>
      <c r="AD172" s="147"/>
      <c r="AE172" s="194">
        <f t="shared" si="82"/>
        <v>19507.7</v>
      </c>
      <c r="AF172" s="194">
        <f t="shared" si="86"/>
        <v>1725</v>
      </c>
      <c r="AG172" s="195">
        <f t="shared" si="87"/>
        <v>17782.7</v>
      </c>
      <c r="AH172" s="195">
        <f t="shared" si="88"/>
        <v>0</v>
      </c>
      <c r="AI172" s="194">
        <f t="shared" si="89"/>
        <v>0</v>
      </c>
      <c r="AJ172" s="196" t="e">
        <f>#REF!/210</f>
        <v>#REF!</v>
      </c>
      <c r="AK172" s="197">
        <f t="shared" si="90"/>
        <v>0</v>
      </c>
      <c r="AL172" s="194" t="e">
        <f>AE172/#REF!*100</f>
        <v>#REF!</v>
      </c>
      <c r="AM172" s="194" t="e">
        <f>AE172-#REF!</f>
        <v>#REF!</v>
      </c>
    </row>
    <row r="173" spans="1:39" s="4" customFormat="1" ht="22.5" customHeight="1">
      <c r="A173" s="35">
        <v>138</v>
      </c>
      <c r="B173" s="55" t="s">
        <v>72</v>
      </c>
      <c r="C173" s="273">
        <v>6886</v>
      </c>
      <c r="D173" s="267">
        <v>7382.3</v>
      </c>
      <c r="E173" s="275"/>
      <c r="F173" s="266"/>
      <c r="G173" s="185"/>
      <c r="H173" s="285">
        <f t="shared" si="91"/>
        <v>14268.3</v>
      </c>
      <c r="I173" s="229">
        <v>2775</v>
      </c>
      <c r="J173" s="226">
        <v>2400.5</v>
      </c>
      <c r="K173" s="93"/>
      <c r="L173" s="172"/>
      <c r="M173" s="110"/>
      <c r="N173" s="134">
        <f t="shared" si="81"/>
        <v>5175.5</v>
      </c>
      <c r="O173" s="231">
        <v>2570</v>
      </c>
      <c r="P173" s="231">
        <v>1454.9</v>
      </c>
      <c r="Q173" s="231"/>
      <c r="R173" s="92"/>
      <c r="S173" s="110"/>
      <c r="T173" s="132">
        <f t="shared" si="85"/>
        <v>4024.9</v>
      </c>
      <c r="U173" s="376">
        <v>2500</v>
      </c>
      <c r="V173" s="372">
        <v>2000</v>
      </c>
      <c r="W173" s="165"/>
      <c r="X173" s="166"/>
      <c r="Y173" s="110"/>
      <c r="Z173" s="70">
        <f t="shared" si="83"/>
        <v>4500</v>
      </c>
      <c r="AA173" s="70"/>
      <c r="AB173" s="141">
        <v>4</v>
      </c>
      <c r="AC173" s="202" t="s">
        <v>360</v>
      </c>
      <c r="AD173" s="147"/>
      <c r="AE173" s="194">
        <f t="shared" si="82"/>
        <v>27968.699999999997</v>
      </c>
      <c r="AF173" s="194">
        <f t="shared" si="86"/>
        <v>14731</v>
      </c>
      <c r="AG173" s="195">
        <f t="shared" si="87"/>
        <v>13237.699999999999</v>
      </c>
      <c r="AH173" s="195">
        <f t="shared" si="88"/>
        <v>0</v>
      </c>
      <c r="AI173" s="194">
        <f t="shared" si="89"/>
        <v>0</v>
      </c>
      <c r="AJ173" s="196" t="e">
        <f>#REF!/210</f>
        <v>#REF!</v>
      </c>
      <c r="AK173" s="197">
        <f t="shared" si="90"/>
        <v>0</v>
      </c>
      <c r="AL173" s="194" t="e">
        <f>AE173/#REF!*100</f>
        <v>#REF!</v>
      </c>
      <c r="AM173" s="194" t="e">
        <f>AE173-#REF!</f>
        <v>#REF!</v>
      </c>
    </row>
    <row r="174" spans="1:39" s="4" customFormat="1" ht="22.5" customHeight="1">
      <c r="A174" s="35">
        <v>139</v>
      </c>
      <c r="B174" s="55" t="s">
        <v>73</v>
      </c>
      <c r="C174" s="273">
        <v>1886</v>
      </c>
      <c r="D174" s="270">
        <v>8437.8</v>
      </c>
      <c r="E174" s="275"/>
      <c r="F174" s="266"/>
      <c r="G174" s="185"/>
      <c r="H174" s="285">
        <f t="shared" si="91"/>
        <v>10323.8</v>
      </c>
      <c r="I174" s="226">
        <v>1402</v>
      </c>
      <c r="J174" s="226">
        <v>6559.5</v>
      </c>
      <c r="K174" s="93"/>
      <c r="L174" s="172"/>
      <c r="M174" s="110"/>
      <c r="N174" s="134">
        <f t="shared" si="81"/>
        <v>7961.5</v>
      </c>
      <c r="O174" s="231">
        <v>925</v>
      </c>
      <c r="P174" s="231">
        <v>5670.8</v>
      </c>
      <c r="Q174" s="241"/>
      <c r="R174" s="328"/>
      <c r="S174" s="325"/>
      <c r="T174" s="132">
        <f t="shared" si="85"/>
        <v>6595.8</v>
      </c>
      <c r="U174" s="372">
        <v>1490</v>
      </c>
      <c r="V174" s="372">
        <v>9200</v>
      </c>
      <c r="W174" s="165"/>
      <c r="X174" s="166"/>
      <c r="Y174" s="110"/>
      <c r="Z174" s="70">
        <f t="shared" si="83"/>
        <v>10690</v>
      </c>
      <c r="AA174" s="70"/>
      <c r="AB174" s="141">
        <v>5</v>
      </c>
      <c r="AC174" s="202" t="s">
        <v>361</v>
      </c>
      <c r="AD174" s="147"/>
      <c r="AE174" s="194">
        <f t="shared" si="82"/>
        <v>35571.1</v>
      </c>
      <c r="AF174" s="194">
        <f t="shared" si="86"/>
        <v>5703</v>
      </c>
      <c r="AG174" s="195">
        <f t="shared" si="87"/>
        <v>29868.1</v>
      </c>
      <c r="AH174" s="195">
        <f t="shared" si="88"/>
        <v>0</v>
      </c>
      <c r="AI174" s="194">
        <f t="shared" si="89"/>
        <v>0</v>
      </c>
      <c r="AJ174" s="196" t="e">
        <f>#REF!/210</f>
        <v>#REF!</v>
      </c>
      <c r="AK174" s="197">
        <f t="shared" si="90"/>
        <v>0</v>
      </c>
      <c r="AL174" s="194" t="e">
        <f>AE174/#REF!*100</f>
        <v>#REF!</v>
      </c>
      <c r="AM174" s="194" t="e">
        <f>AE174-#REF!</f>
        <v>#REF!</v>
      </c>
    </row>
    <row r="175" spans="1:39" s="4" customFormat="1" ht="22.5" customHeight="1">
      <c r="A175" s="35">
        <v>140</v>
      </c>
      <c r="B175" s="51" t="s">
        <v>103</v>
      </c>
      <c r="C175" s="274">
        <v>2301</v>
      </c>
      <c r="D175" s="267">
        <v>8567.8</v>
      </c>
      <c r="E175" s="275"/>
      <c r="F175" s="266"/>
      <c r="G175" s="185"/>
      <c r="H175" s="285">
        <f t="shared" si="91"/>
        <v>10868.8</v>
      </c>
      <c r="I175" s="226">
        <v>1636</v>
      </c>
      <c r="J175" s="226">
        <v>4295.5</v>
      </c>
      <c r="K175" s="93"/>
      <c r="L175" s="172"/>
      <c r="M175" s="110"/>
      <c r="N175" s="134">
        <f t="shared" si="81"/>
        <v>5931.5</v>
      </c>
      <c r="O175" s="231">
        <v>1383</v>
      </c>
      <c r="P175" s="231">
        <v>2056</v>
      </c>
      <c r="Q175" s="241"/>
      <c r="R175" s="328"/>
      <c r="S175" s="325"/>
      <c r="T175" s="132">
        <f t="shared" si="85"/>
        <v>3439</v>
      </c>
      <c r="U175" s="372">
        <v>1337</v>
      </c>
      <c r="V175" s="372">
        <v>3500</v>
      </c>
      <c r="W175" s="165"/>
      <c r="X175" s="165"/>
      <c r="Y175" s="110"/>
      <c r="Z175" s="70">
        <f t="shared" si="83"/>
        <v>4837</v>
      </c>
      <c r="AA175" s="70"/>
      <c r="AB175" s="141">
        <v>6</v>
      </c>
      <c r="AC175" s="202" t="s">
        <v>220</v>
      </c>
      <c r="AD175" s="147"/>
      <c r="AE175" s="194">
        <f t="shared" si="82"/>
        <v>25076.3</v>
      </c>
      <c r="AF175" s="194">
        <f t="shared" si="86"/>
        <v>6657</v>
      </c>
      <c r="AG175" s="195">
        <f t="shared" si="87"/>
        <v>18419.3</v>
      </c>
      <c r="AH175" s="195">
        <f t="shared" si="88"/>
        <v>0</v>
      </c>
      <c r="AI175" s="194">
        <f t="shared" si="89"/>
        <v>0</v>
      </c>
      <c r="AJ175" s="196" t="e">
        <f>#REF!/210</f>
        <v>#REF!</v>
      </c>
      <c r="AK175" s="197">
        <f t="shared" si="90"/>
        <v>0</v>
      </c>
      <c r="AL175" s="194" t="e">
        <f>AE175/#REF!*100</f>
        <v>#REF!</v>
      </c>
      <c r="AM175" s="194" t="e">
        <f>AE175-#REF!</f>
        <v>#REF!</v>
      </c>
    </row>
    <row r="176" spans="1:39" s="4" customFormat="1" ht="22.5" customHeight="1">
      <c r="A176" s="35">
        <v>141</v>
      </c>
      <c r="B176" s="55" t="s">
        <v>94</v>
      </c>
      <c r="C176" s="274">
        <v>350</v>
      </c>
      <c r="D176" s="267">
        <v>668.5</v>
      </c>
      <c r="E176" s="275"/>
      <c r="F176" s="266"/>
      <c r="G176" s="185"/>
      <c r="H176" s="285">
        <f t="shared" si="91"/>
        <v>1018.5</v>
      </c>
      <c r="I176" s="231"/>
      <c r="J176" s="231"/>
      <c r="K176" s="93"/>
      <c r="L176" s="172"/>
      <c r="M176" s="110"/>
      <c r="N176" s="134">
        <f t="shared" si="81"/>
        <v>0</v>
      </c>
      <c r="O176" s="241"/>
      <c r="P176" s="241"/>
      <c r="Q176" s="241"/>
      <c r="R176" s="328"/>
      <c r="S176" s="325"/>
      <c r="T176" s="132">
        <f t="shared" si="85"/>
        <v>0</v>
      </c>
      <c r="U176" s="231"/>
      <c r="V176" s="231"/>
      <c r="W176" s="165"/>
      <c r="X176" s="165"/>
      <c r="Y176" s="110"/>
      <c r="Z176" s="70">
        <f t="shared" si="83"/>
        <v>0</v>
      </c>
      <c r="AA176" s="70"/>
      <c r="AB176" s="141">
        <v>7</v>
      </c>
      <c r="AC176" s="202" t="s">
        <v>94</v>
      </c>
      <c r="AD176" s="147"/>
      <c r="AE176" s="194">
        <f t="shared" si="82"/>
        <v>1018.5</v>
      </c>
      <c r="AF176" s="194">
        <f t="shared" si="86"/>
        <v>350</v>
      </c>
      <c r="AG176" s="195">
        <f t="shared" si="87"/>
        <v>668.5</v>
      </c>
      <c r="AH176" s="195">
        <f t="shared" si="88"/>
        <v>0</v>
      </c>
      <c r="AI176" s="194">
        <f t="shared" si="89"/>
        <v>0</v>
      </c>
      <c r="AJ176" s="196" t="e">
        <f>#REF!/210</f>
        <v>#REF!</v>
      </c>
      <c r="AK176" s="197">
        <f t="shared" si="90"/>
        <v>0</v>
      </c>
      <c r="AL176" s="194" t="e">
        <f>AE176/#REF!*100</f>
        <v>#REF!</v>
      </c>
      <c r="AM176" s="194" t="e">
        <f>AE176-#REF!</f>
        <v>#REF!</v>
      </c>
    </row>
    <row r="177" spans="1:39" s="4" customFormat="1" ht="22.5" customHeight="1">
      <c r="A177" s="35">
        <v>142</v>
      </c>
      <c r="B177" s="51" t="s">
        <v>102</v>
      </c>
      <c r="C177" s="274">
        <v>2042.5</v>
      </c>
      <c r="D177" s="267">
        <v>13674.4</v>
      </c>
      <c r="E177" s="275"/>
      <c r="F177" s="266"/>
      <c r="G177" s="185"/>
      <c r="H177" s="285">
        <f t="shared" si="91"/>
        <v>15716.9</v>
      </c>
      <c r="I177" s="226">
        <v>1385</v>
      </c>
      <c r="J177" s="226">
        <f>12767.5+205</f>
        <v>12972.5</v>
      </c>
      <c r="K177" s="93"/>
      <c r="L177" s="172"/>
      <c r="M177" s="110"/>
      <c r="N177" s="134">
        <f t="shared" si="81"/>
        <v>14357.5</v>
      </c>
      <c r="O177" s="231">
        <v>1570</v>
      </c>
      <c r="P177" s="231">
        <f>6143.7+862.8</f>
        <v>7006.5</v>
      </c>
      <c r="Q177" s="241"/>
      <c r="R177" s="328"/>
      <c r="S177" s="325"/>
      <c r="T177" s="132">
        <f t="shared" si="85"/>
        <v>8576.5</v>
      </c>
      <c r="U177" s="231">
        <v>1895</v>
      </c>
      <c r="V177" s="231">
        <f>6478.1+1405</f>
        <v>7883.1</v>
      </c>
      <c r="W177" s="165"/>
      <c r="X177" s="165"/>
      <c r="Y177" s="110"/>
      <c r="Z177" s="70">
        <f t="shared" si="83"/>
        <v>9778.1</v>
      </c>
      <c r="AA177" s="70"/>
      <c r="AB177" s="141">
        <v>8</v>
      </c>
      <c r="AC177" s="202" t="s">
        <v>224</v>
      </c>
      <c r="AD177" s="147"/>
      <c r="AE177" s="194">
        <f t="shared" si="82"/>
        <v>48429</v>
      </c>
      <c r="AF177" s="194">
        <f t="shared" si="86"/>
        <v>6892.5</v>
      </c>
      <c r="AG177" s="195">
        <f t="shared" si="87"/>
        <v>41536.5</v>
      </c>
      <c r="AH177" s="195">
        <f t="shared" si="88"/>
        <v>0</v>
      </c>
      <c r="AI177" s="194">
        <f t="shared" si="89"/>
        <v>0</v>
      </c>
      <c r="AJ177" s="196" t="e">
        <f>#REF!/210</f>
        <v>#REF!</v>
      </c>
      <c r="AK177" s="197">
        <f t="shared" si="90"/>
        <v>0</v>
      </c>
      <c r="AL177" s="194" t="e">
        <f>AE177/#REF!*100</f>
        <v>#REF!</v>
      </c>
      <c r="AM177" s="194" t="e">
        <f>AE177-#REF!</f>
        <v>#REF!</v>
      </c>
    </row>
    <row r="178" spans="1:39" s="4" customFormat="1" ht="21" customHeight="1">
      <c r="A178" s="35">
        <v>143</v>
      </c>
      <c r="B178" s="51" t="s">
        <v>202</v>
      </c>
      <c r="C178" s="267">
        <v>2686</v>
      </c>
      <c r="D178" s="267">
        <v>17105.8</v>
      </c>
      <c r="E178" s="275"/>
      <c r="F178" s="266"/>
      <c r="G178" s="185"/>
      <c r="H178" s="285">
        <f t="shared" si="91"/>
        <v>19791.8</v>
      </c>
      <c r="I178" s="226">
        <v>1715</v>
      </c>
      <c r="J178" s="226">
        <v>14001.2</v>
      </c>
      <c r="K178" s="93"/>
      <c r="L178" s="172"/>
      <c r="M178" s="110"/>
      <c r="N178" s="134">
        <f t="shared" si="81"/>
        <v>15716.2</v>
      </c>
      <c r="O178" s="231">
        <v>1862</v>
      </c>
      <c r="P178" s="231">
        <v>9967.1</v>
      </c>
      <c r="Q178" s="241"/>
      <c r="R178" s="328"/>
      <c r="S178" s="325"/>
      <c r="T178" s="132">
        <f t="shared" si="85"/>
        <v>11829.1</v>
      </c>
      <c r="U178" s="372">
        <v>2502</v>
      </c>
      <c r="V178" s="372">
        <v>12271</v>
      </c>
      <c r="W178" s="165"/>
      <c r="X178" s="165"/>
      <c r="Y178" s="110"/>
      <c r="Z178" s="70">
        <f t="shared" si="83"/>
        <v>14773</v>
      </c>
      <c r="AA178" s="70"/>
      <c r="AB178" s="141">
        <v>9</v>
      </c>
      <c r="AC178" s="202" t="s">
        <v>222</v>
      </c>
      <c r="AD178" s="147"/>
      <c r="AE178" s="194">
        <f t="shared" si="82"/>
        <v>62110.1</v>
      </c>
      <c r="AF178" s="194">
        <f t="shared" si="86"/>
        <v>8765</v>
      </c>
      <c r="AG178" s="195">
        <f t="shared" si="87"/>
        <v>53345.1</v>
      </c>
      <c r="AH178" s="195">
        <f t="shared" si="88"/>
        <v>0</v>
      </c>
      <c r="AI178" s="194">
        <f t="shared" si="89"/>
        <v>0</v>
      </c>
      <c r="AJ178" s="196" t="e">
        <f>#REF!/210</f>
        <v>#REF!</v>
      </c>
      <c r="AK178" s="197">
        <f t="shared" si="90"/>
        <v>0</v>
      </c>
      <c r="AL178" s="194" t="e">
        <f>AE178/#REF!*100</f>
        <v>#REF!</v>
      </c>
      <c r="AM178" s="194" t="e">
        <f>AE178-#REF!</f>
        <v>#REF!</v>
      </c>
    </row>
    <row r="179" spans="1:39" s="4" customFormat="1" ht="24" customHeight="1">
      <c r="A179" s="35">
        <v>144</v>
      </c>
      <c r="B179" s="51" t="s">
        <v>198</v>
      </c>
      <c r="C179" s="267">
        <v>2055</v>
      </c>
      <c r="D179" s="267">
        <v>7712.2</v>
      </c>
      <c r="E179" s="275"/>
      <c r="F179" s="266"/>
      <c r="G179" s="185"/>
      <c r="H179" s="285">
        <f t="shared" si="91"/>
        <v>9767.2</v>
      </c>
      <c r="I179" s="226">
        <v>950</v>
      </c>
      <c r="J179" s="226">
        <v>463.1</v>
      </c>
      <c r="K179" s="294"/>
      <c r="L179" s="165"/>
      <c r="M179" s="110"/>
      <c r="N179" s="134">
        <f t="shared" si="81"/>
        <v>1413.1</v>
      </c>
      <c r="O179" s="231">
        <v>1150</v>
      </c>
      <c r="P179" s="231">
        <v>2238.1</v>
      </c>
      <c r="Q179" s="241"/>
      <c r="R179" s="328"/>
      <c r="S179" s="325"/>
      <c r="T179" s="132">
        <f t="shared" si="85"/>
        <v>3388.1</v>
      </c>
      <c r="U179" s="372">
        <v>602</v>
      </c>
      <c r="V179" s="372">
        <v>4298</v>
      </c>
      <c r="W179" s="165"/>
      <c r="X179" s="165"/>
      <c r="Y179" s="110"/>
      <c r="Z179" s="70">
        <f t="shared" si="83"/>
        <v>4900</v>
      </c>
      <c r="AA179" s="70"/>
      <c r="AB179" s="141">
        <v>10</v>
      </c>
      <c r="AC179" s="202" t="s">
        <v>198</v>
      </c>
      <c r="AD179" s="147"/>
      <c r="AE179" s="194">
        <f t="shared" si="82"/>
        <v>19468.4</v>
      </c>
      <c r="AF179" s="194">
        <f t="shared" si="86"/>
        <v>4757</v>
      </c>
      <c r="AG179" s="195">
        <f t="shared" si="87"/>
        <v>14711.4</v>
      </c>
      <c r="AH179" s="195">
        <f t="shared" si="88"/>
        <v>0</v>
      </c>
      <c r="AI179" s="194">
        <f t="shared" si="89"/>
        <v>0</v>
      </c>
      <c r="AJ179" s="196" t="e">
        <f>#REF!/210</f>
        <v>#REF!</v>
      </c>
      <c r="AK179" s="197">
        <f t="shared" si="90"/>
        <v>0</v>
      </c>
      <c r="AL179" s="194" t="e">
        <f>AE179/#REF!*100</f>
        <v>#REF!</v>
      </c>
      <c r="AM179" s="194"/>
    </row>
    <row r="180" spans="1:39" s="4" customFormat="1" ht="22.5" customHeight="1">
      <c r="A180" s="35">
        <v>146</v>
      </c>
      <c r="B180" s="51" t="s">
        <v>194</v>
      </c>
      <c r="C180" s="267">
        <v>1757</v>
      </c>
      <c r="D180" s="267">
        <v>8524.5</v>
      </c>
      <c r="E180" s="275"/>
      <c r="F180" s="266"/>
      <c r="G180" s="185"/>
      <c r="H180" s="285">
        <f t="shared" si="91"/>
        <v>10281.5</v>
      </c>
      <c r="I180" s="231"/>
      <c r="J180" s="226">
        <v>6709.3</v>
      </c>
      <c r="K180" s="223"/>
      <c r="L180" s="165"/>
      <c r="M180" s="110"/>
      <c r="N180" s="134">
        <f t="shared" si="81"/>
        <v>6709.3</v>
      </c>
      <c r="O180" s="231"/>
      <c r="P180" s="231">
        <v>4458</v>
      </c>
      <c r="Q180" s="241"/>
      <c r="R180" s="328"/>
      <c r="S180" s="325"/>
      <c r="T180" s="132">
        <f t="shared" si="85"/>
        <v>4458</v>
      </c>
      <c r="U180" s="372">
        <v>500</v>
      </c>
      <c r="V180" s="372">
        <v>4080.5</v>
      </c>
      <c r="W180" s="165"/>
      <c r="X180" s="165"/>
      <c r="Y180" s="110"/>
      <c r="Z180" s="70">
        <f t="shared" si="83"/>
        <v>4580.5</v>
      </c>
      <c r="AA180" s="70"/>
      <c r="AB180" s="141">
        <v>12</v>
      </c>
      <c r="AC180" s="202" t="s">
        <v>221</v>
      </c>
      <c r="AD180" s="147"/>
      <c r="AE180" s="194">
        <f t="shared" si="82"/>
        <v>26029.3</v>
      </c>
      <c r="AF180" s="194">
        <f t="shared" si="86"/>
        <v>2257</v>
      </c>
      <c r="AG180" s="195">
        <f t="shared" si="87"/>
        <v>23772.3</v>
      </c>
      <c r="AH180" s="195">
        <f t="shared" si="88"/>
        <v>0</v>
      </c>
      <c r="AI180" s="194">
        <f t="shared" si="89"/>
        <v>0</v>
      </c>
      <c r="AJ180" s="196" t="e">
        <f>#REF!/210</f>
        <v>#REF!</v>
      </c>
      <c r="AK180" s="197">
        <f t="shared" si="90"/>
        <v>0</v>
      </c>
      <c r="AL180" s="194"/>
      <c r="AM180" s="194" t="e">
        <f>AE180-#REF!</f>
        <v>#REF!</v>
      </c>
    </row>
    <row r="181" spans="1:39" s="4" customFormat="1" ht="22.5" customHeight="1">
      <c r="A181" s="35"/>
      <c r="B181" s="51"/>
      <c r="C181" s="267"/>
      <c r="D181" s="267"/>
      <c r="E181" s="272"/>
      <c r="F181" s="266"/>
      <c r="G181" s="185"/>
      <c r="H181" s="154"/>
      <c r="I181" s="226"/>
      <c r="J181" s="226"/>
      <c r="K181" s="223"/>
      <c r="L181" s="165"/>
      <c r="M181" s="110"/>
      <c r="N181" s="134"/>
      <c r="O181" s="241"/>
      <c r="P181" s="241"/>
      <c r="Q181" s="241"/>
      <c r="R181" s="328"/>
      <c r="S181" s="325"/>
      <c r="T181" s="132"/>
      <c r="U181" s="231"/>
      <c r="V181" s="231"/>
      <c r="W181" s="165"/>
      <c r="X181" s="165"/>
      <c r="Y181" s="110"/>
      <c r="Z181" s="70"/>
      <c r="AA181" s="70"/>
      <c r="AB181" s="141"/>
      <c r="AC181" s="209" t="s">
        <v>57</v>
      </c>
      <c r="AD181" s="264"/>
      <c r="AE181" s="265">
        <f aca="true" t="shared" si="92" ref="AE181:AM181">SUM(AE170:AE180)</f>
        <v>329645.37</v>
      </c>
      <c r="AF181" s="265">
        <f t="shared" si="92"/>
        <v>72668</v>
      </c>
      <c r="AG181" s="265">
        <f t="shared" si="92"/>
        <v>234979.532</v>
      </c>
      <c r="AH181" s="265">
        <f t="shared" si="92"/>
        <v>21997.838</v>
      </c>
      <c r="AI181" s="265">
        <f t="shared" si="92"/>
        <v>0</v>
      </c>
      <c r="AJ181" s="265" t="e">
        <f t="shared" si="92"/>
        <v>#REF!</v>
      </c>
      <c r="AK181" s="265">
        <f t="shared" si="92"/>
        <v>0</v>
      </c>
      <c r="AL181" s="265" t="e">
        <f t="shared" si="92"/>
        <v>#REF!</v>
      </c>
      <c r="AM181" s="265" t="e">
        <f t="shared" si="92"/>
        <v>#REF!</v>
      </c>
    </row>
    <row r="182" spans="1:39" s="4" customFormat="1" ht="28.5" customHeight="1">
      <c r="A182" s="35"/>
      <c r="B182" s="51"/>
      <c r="C182" s="267"/>
      <c r="D182" s="267"/>
      <c r="E182" s="272"/>
      <c r="F182" s="266"/>
      <c r="G182" s="185"/>
      <c r="H182" s="154"/>
      <c r="I182" s="226"/>
      <c r="J182" s="226"/>
      <c r="K182" s="223"/>
      <c r="L182" s="165"/>
      <c r="M182" s="110"/>
      <c r="N182" s="134"/>
      <c r="O182" s="241"/>
      <c r="P182" s="241"/>
      <c r="Q182" s="342"/>
      <c r="R182" s="328"/>
      <c r="S182" s="325"/>
      <c r="T182" s="132"/>
      <c r="U182" s="231"/>
      <c r="V182" s="231"/>
      <c r="W182" s="165"/>
      <c r="X182" s="165"/>
      <c r="Y182" s="110"/>
      <c r="Z182" s="70"/>
      <c r="AA182" s="70"/>
      <c r="AB182" s="70"/>
      <c r="AC182" s="202"/>
      <c r="AD182" s="262"/>
      <c r="AE182" s="378" t="s">
        <v>340</v>
      </c>
      <c r="AF182" s="379"/>
      <c r="AG182" s="379"/>
      <c r="AH182" s="379"/>
      <c r="AI182" s="380"/>
      <c r="AJ182" s="196"/>
      <c r="AK182" s="197"/>
      <c r="AL182" s="194"/>
      <c r="AM182" s="194"/>
    </row>
    <row r="183" spans="1:39" s="4" customFormat="1" ht="22.5" customHeight="1">
      <c r="A183" s="35"/>
      <c r="B183" s="51"/>
      <c r="C183" s="267"/>
      <c r="D183" s="267"/>
      <c r="E183" s="272"/>
      <c r="F183" s="266"/>
      <c r="G183" s="185"/>
      <c r="H183" s="154"/>
      <c r="I183" s="226"/>
      <c r="J183" s="226"/>
      <c r="K183" s="223"/>
      <c r="L183" s="165"/>
      <c r="M183" s="110"/>
      <c r="N183" s="134"/>
      <c r="O183" s="241"/>
      <c r="P183" s="241"/>
      <c r="Q183" s="342"/>
      <c r="R183" s="328"/>
      <c r="S183" s="325"/>
      <c r="T183" s="132"/>
      <c r="U183" s="231"/>
      <c r="V183" s="231"/>
      <c r="W183" s="165"/>
      <c r="X183" s="165"/>
      <c r="Y183" s="110"/>
      <c r="Z183" s="70"/>
      <c r="AA183" s="70"/>
      <c r="AB183" s="70"/>
      <c r="AC183" s="202"/>
      <c r="AD183" s="192"/>
      <c r="AE183" s="68" t="s">
        <v>20</v>
      </c>
      <c r="AF183" s="142" t="s">
        <v>16</v>
      </c>
      <c r="AG183" s="142" t="s">
        <v>17</v>
      </c>
      <c r="AH183" s="142" t="s">
        <v>18</v>
      </c>
      <c r="AI183" s="142" t="s">
        <v>19</v>
      </c>
      <c r="AJ183" s="196"/>
      <c r="AK183" s="197"/>
      <c r="AL183" s="194"/>
      <c r="AM183" s="194"/>
    </row>
    <row r="184" spans="1:39" s="4" customFormat="1" ht="22.5" customHeight="1">
      <c r="A184" s="35">
        <v>147</v>
      </c>
      <c r="B184" s="175" t="s">
        <v>23</v>
      </c>
      <c r="C184" s="275">
        <v>17271</v>
      </c>
      <c r="D184" s="275">
        <v>2822.5</v>
      </c>
      <c r="E184" s="275">
        <v>17910.9</v>
      </c>
      <c r="F184" s="275"/>
      <c r="G184" s="185"/>
      <c r="H184" s="285">
        <f aca="true" t="shared" si="93" ref="H184:H204">C184+D184+E184+F184</f>
        <v>38004.4</v>
      </c>
      <c r="I184" s="226">
        <v>5182</v>
      </c>
      <c r="J184" s="226">
        <f>2290.02+253.8</f>
        <v>2543.82</v>
      </c>
      <c r="K184" s="226">
        <v>9079.89945</v>
      </c>
      <c r="L184" s="226"/>
      <c r="M184" s="76"/>
      <c r="N184" s="134">
        <f t="shared" si="81"/>
        <v>16805.71945</v>
      </c>
      <c r="O184" s="231">
        <v>4374</v>
      </c>
      <c r="P184" s="231">
        <v>1436</v>
      </c>
      <c r="Q184" s="231">
        <v>12565.7835</v>
      </c>
      <c r="R184" s="360"/>
      <c r="S184" s="361"/>
      <c r="T184" s="132">
        <f aca="true" t="shared" si="94" ref="T184:T204">O184+P184+Q184+R184</f>
        <v>18375.783499999998</v>
      </c>
      <c r="U184" s="372">
        <v>3453.5</v>
      </c>
      <c r="V184" s="372">
        <v>2531.5</v>
      </c>
      <c r="W184" s="372">
        <v>8475</v>
      </c>
      <c r="X184" s="79"/>
      <c r="Y184" s="79"/>
      <c r="Z184" s="70">
        <f t="shared" si="83"/>
        <v>14460</v>
      </c>
      <c r="AA184" s="70"/>
      <c r="AB184" s="141">
        <v>1</v>
      </c>
      <c r="AC184" s="191" t="s">
        <v>23</v>
      </c>
      <c r="AD184" s="147"/>
      <c r="AE184" s="194">
        <f t="shared" si="82"/>
        <v>87645.90295</v>
      </c>
      <c r="AF184" s="194">
        <f aca="true" t="shared" si="95" ref="AF184:AF204">C184+I184+O184+U184</f>
        <v>30280.5</v>
      </c>
      <c r="AG184" s="195">
        <f aca="true" t="shared" si="96" ref="AG184:AG204">D184+J184+P184+V184</f>
        <v>9333.82</v>
      </c>
      <c r="AH184" s="195">
        <f aca="true" t="shared" si="97" ref="AH184:AH204">E184+K184+Q184+W184</f>
        <v>48031.58295</v>
      </c>
      <c r="AI184" s="194">
        <f aca="true" t="shared" si="98" ref="AI184:AI204">F184+L184+R184+X184</f>
        <v>0</v>
      </c>
      <c r="AJ184" s="196" t="e">
        <f>#REF!/210</f>
        <v>#REF!</v>
      </c>
      <c r="AK184" s="197">
        <f aca="true" t="shared" si="99" ref="AK184:AK204">G184+M184+S184+Y184</f>
        <v>0</v>
      </c>
      <c r="AL184" s="194" t="e">
        <f>AE184/#REF!*100</f>
        <v>#REF!</v>
      </c>
      <c r="AM184" s="194" t="e">
        <f>AE184-#REF!</f>
        <v>#REF!</v>
      </c>
    </row>
    <row r="185" spans="1:39" s="4" customFormat="1" ht="22.5" customHeight="1">
      <c r="A185" s="35">
        <v>148</v>
      </c>
      <c r="B185" s="51" t="s">
        <v>162</v>
      </c>
      <c r="C185" s="267">
        <v>3900</v>
      </c>
      <c r="D185" s="267">
        <v>334.5</v>
      </c>
      <c r="E185" s="275"/>
      <c r="F185" s="275"/>
      <c r="G185" s="185"/>
      <c r="H185" s="285">
        <f t="shared" si="93"/>
        <v>4234.5</v>
      </c>
      <c r="I185" s="294"/>
      <c r="J185" s="294"/>
      <c r="K185" s="294"/>
      <c r="L185" s="172"/>
      <c r="M185" s="111"/>
      <c r="N185" s="134">
        <f t="shared" si="81"/>
        <v>0</v>
      </c>
      <c r="O185" s="340"/>
      <c r="P185" s="340"/>
      <c r="Q185" s="347"/>
      <c r="R185" s="360"/>
      <c r="S185" s="122"/>
      <c r="T185" s="132">
        <f t="shared" si="94"/>
        <v>0</v>
      </c>
      <c r="U185" s="231"/>
      <c r="V185" s="231"/>
      <c r="W185" s="165"/>
      <c r="X185" s="165"/>
      <c r="Y185" s="64"/>
      <c r="Z185" s="70">
        <f t="shared" si="83"/>
        <v>0</v>
      </c>
      <c r="AA185" s="70"/>
      <c r="AB185" s="141">
        <v>2</v>
      </c>
      <c r="AC185" s="202" t="s">
        <v>162</v>
      </c>
      <c r="AD185" s="147" t="s">
        <v>346</v>
      </c>
      <c r="AE185" s="194">
        <f t="shared" si="82"/>
        <v>4234.5</v>
      </c>
      <c r="AF185" s="194">
        <f t="shared" si="95"/>
        <v>3900</v>
      </c>
      <c r="AG185" s="195">
        <f t="shared" si="96"/>
        <v>334.5</v>
      </c>
      <c r="AH185" s="195">
        <f t="shared" si="97"/>
        <v>0</v>
      </c>
      <c r="AI185" s="194">
        <f t="shared" si="98"/>
        <v>0</v>
      </c>
      <c r="AJ185" s="196" t="e">
        <f>#REF!/210</f>
        <v>#REF!</v>
      </c>
      <c r="AK185" s="197">
        <f t="shared" si="99"/>
        <v>0</v>
      </c>
      <c r="AL185" s="194"/>
      <c r="AM185" s="194" t="e">
        <f>AE185-#REF!</f>
        <v>#REF!</v>
      </c>
    </row>
    <row r="186" spans="1:39" s="4" customFormat="1" ht="22.5" customHeight="1">
      <c r="A186" s="35">
        <v>149</v>
      </c>
      <c r="B186" s="51" t="s">
        <v>193</v>
      </c>
      <c r="C186" s="267">
        <v>2700</v>
      </c>
      <c r="D186" s="267">
        <v>281.4</v>
      </c>
      <c r="E186" s="275"/>
      <c r="F186" s="275"/>
      <c r="G186" s="185"/>
      <c r="H186" s="285">
        <f t="shared" si="93"/>
        <v>2981.4</v>
      </c>
      <c r="I186" s="226">
        <v>2125</v>
      </c>
      <c r="J186" s="226">
        <v>309</v>
      </c>
      <c r="K186" s="294"/>
      <c r="L186" s="172"/>
      <c r="M186" s="111"/>
      <c r="N186" s="134">
        <f t="shared" si="81"/>
        <v>2434</v>
      </c>
      <c r="O186" s="231">
        <v>1445</v>
      </c>
      <c r="P186" s="340"/>
      <c r="Q186" s="347"/>
      <c r="R186" s="360"/>
      <c r="S186" s="122"/>
      <c r="T186" s="132">
        <f t="shared" si="94"/>
        <v>1445</v>
      </c>
      <c r="U186" s="231">
        <v>1800</v>
      </c>
      <c r="V186" s="231"/>
      <c r="W186" s="165"/>
      <c r="X186" s="165"/>
      <c r="Y186" s="64"/>
      <c r="Z186" s="70">
        <f t="shared" si="83"/>
        <v>1800</v>
      </c>
      <c r="AA186" s="70"/>
      <c r="AB186" s="141">
        <v>3</v>
      </c>
      <c r="AC186" s="202" t="s">
        <v>226</v>
      </c>
      <c r="AD186" s="147"/>
      <c r="AE186" s="194">
        <f t="shared" si="82"/>
        <v>8660.4</v>
      </c>
      <c r="AF186" s="194">
        <f t="shared" si="95"/>
        <v>8070</v>
      </c>
      <c r="AG186" s="195">
        <f t="shared" si="96"/>
        <v>590.4</v>
      </c>
      <c r="AH186" s="195">
        <f t="shared" si="97"/>
        <v>0</v>
      </c>
      <c r="AI186" s="194">
        <f t="shared" si="98"/>
        <v>0</v>
      </c>
      <c r="AJ186" s="196" t="e">
        <f>#REF!/210</f>
        <v>#REF!</v>
      </c>
      <c r="AK186" s="197">
        <f t="shared" si="99"/>
        <v>0</v>
      </c>
      <c r="AL186" s="194" t="e">
        <f>AE186/#REF!*100</f>
        <v>#REF!</v>
      </c>
      <c r="AM186" s="194" t="e">
        <f>AE186-#REF!</f>
        <v>#REF!</v>
      </c>
    </row>
    <row r="187" spans="1:39" s="4" customFormat="1" ht="22.5" customHeight="1">
      <c r="A187" s="35">
        <v>150</v>
      </c>
      <c r="B187" s="51" t="s">
        <v>195</v>
      </c>
      <c r="C187" s="267">
        <v>900</v>
      </c>
      <c r="D187" s="267">
        <v>1623.4</v>
      </c>
      <c r="E187" s="275"/>
      <c r="F187" s="275"/>
      <c r="G187" s="185"/>
      <c r="H187" s="285">
        <f t="shared" si="93"/>
        <v>2523.4</v>
      </c>
      <c r="I187" s="226"/>
      <c r="J187" s="226"/>
      <c r="K187" s="294"/>
      <c r="L187" s="165"/>
      <c r="M187" s="111"/>
      <c r="N187" s="134">
        <f t="shared" si="81"/>
        <v>0</v>
      </c>
      <c r="O187" s="340"/>
      <c r="P187" s="307"/>
      <c r="Q187" s="347"/>
      <c r="R187" s="360"/>
      <c r="S187" s="122"/>
      <c r="T187" s="132">
        <f t="shared" si="94"/>
        <v>0</v>
      </c>
      <c r="U187" s="231"/>
      <c r="V187" s="231"/>
      <c r="W187" s="165"/>
      <c r="X187" s="172"/>
      <c r="Y187" s="64"/>
      <c r="Z187" s="70">
        <f t="shared" si="83"/>
        <v>0</v>
      </c>
      <c r="AA187" s="70"/>
      <c r="AB187" s="141">
        <v>4</v>
      </c>
      <c r="AC187" s="202" t="s">
        <v>232</v>
      </c>
      <c r="AD187" s="147"/>
      <c r="AE187" s="194">
        <f t="shared" si="82"/>
        <v>2523.4</v>
      </c>
      <c r="AF187" s="194">
        <f t="shared" si="95"/>
        <v>900</v>
      </c>
      <c r="AG187" s="195">
        <f t="shared" si="96"/>
        <v>1623.4</v>
      </c>
      <c r="AH187" s="195">
        <f t="shared" si="97"/>
        <v>0</v>
      </c>
      <c r="AI187" s="194">
        <f t="shared" si="98"/>
        <v>0</v>
      </c>
      <c r="AJ187" s="196" t="e">
        <f>#REF!/210</f>
        <v>#REF!</v>
      </c>
      <c r="AK187" s="197">
        <f t="shared" si="99"/>
        <v>0</v>
      </c>
      <c r="AL187" s="194"/>
      <c r="AM187" s="194" t="e">
        <f>AE187-#REF!</f>
        <v>#REF!</v>
      </c>
    </row>
    <row r="188" spans="1:39" s="4" customFormat="1" ht="22.5" customHeight="1">
      <c r="A188" s="35">
        <v>151</v>
      </c>
      <c r="B188" s="51" t="s">
        <v>164</v>
      </c>
      <c r="C188" s="267">
        <v>800</v>
      </c>
      <c r="D188" s="267">
        <v>9773</v>
      </c>
      <c r="E188" s="275"/>
      <c r="F188" s="275"/>
      <c r="G188" s="185"/>
      <c r="H188" s="285">
        <f t="shared" si="93"/>
        <v>10573</v>
      </c>
      <c r="I188" s="226">
        <v>1700</v>
      </c>
      <c r="J188" s="231"/>
      <c r="K188" s="294"/>
      <c r="L188" s="165"/>
      <c r="M188" s="111"/>
      <c r="N188" s="134">
        <f t="shared" si="81"/>
        <v>1700</v>
      </c>
      <c r="O188" s="231">
        <v>1800</v>
      </c>
      <c r="P188" s="231">
        <v>4277</v>
      </c>
      <c r="Q188" s="294"/>
      <c r="R188" s="95"/>
      <c r="S188" s="111"/>
      <c r="T188" s="132">
        <f t="shared" si="94"/>
        <v>6077</v>
      </c>
      <c r="U188" s="372">
        <v>1750</v>
      </c>
      <c r="V188" s="236">
        <v>6230</v>
      </c>
      <c r="W188" s="165"/>
      <c r="X188" s="172"/>
      <c r="Y188" s="64"/>
      <c r="Z188" s="70">
        <f t="shared" si="83"/>
        <v>7980</v>
      </c>
      <c r="AA188" s="70"/>
      <c r="AB188" s="141">
        <v>5</v>
      </c>
      <c r="AC188" s="202" t="s">
        <v>227</v>
      </c>
      <c r="AD188" s="147"/>
      <c r="AE188" s="194">
        <f t="shared" si="82"/>
        <v>26330</v>
      </c>
      <c r="AF188" s="194">
        <f t="shared" si="95"/>
        <v>6050</v>
      </c>
      <c r="AG188" s="195">
        <f t="shared" si="96"/>
        <v>20280</v>
      </c>
      <c r="AH188" s="195">
        <f t="shared" si="97"/>
        <v>0</v>
      </c>
      <c r="AI188" s="194">
        <f t="shared" si="98"/>
        <v>0</v>
      </c>
      <c r="AJ188" s="196" t="e">
        <f>#REF!/210</f>
        <v>#REF!</v>
      </c>
      <c r="AK188" s="197">
        <f t="shared" si="99"/>
        <v>0</v>
      </c>
      <c r="AL188" s="194" t="e">
        <f>AE188/#REF!*100</f>
        <v>#REF!</v>
      </c>
      <c r="AM188" s="194" t="e">
        <f>AE188-#REF!</f>
        <v>#REF!</v>
      </c>
    </row>
    <row r="189" spans="1:39" s="4" customFormat="1" ht="22.5" customHeight="1">
      <c r="A189" s="35">
        <v>152</v>
      </c>
      <c r="B189" s="51" t="s">
        <v>184</v>
      </c>
      <c r="C189" s="267">
        <v>1786</v>
      </c>
      <c r="D189" s="267">
        <v>1902</v>
      </c>
      <c r="E189" s="275"/>
      <c r="F189" s="275"/>
      <c r="G189" s="185"/>
      <c r="H189" s="285">
        <f t="shared" si="93"/>
        <v>3688</v>
      </c>
      <c r="I189" s="226">
        <v>450</v>
      </c>
      <c r="J189" s="226">
        <v>4333.5</v>
      </c>
      <c r="K189" s="294"/>
      <c r="L189" s="165"/>
      <c r="M189" s="111"/>
      <c r="N189" s="134">
        <f t="shared" si="81"/>
        <v>4783.5</v>
      </c>
      <c r="O189" s="231">
        <v>1350</v>
      </c>
      <c r="P189" s="231">
        <v>1766</v>
      </c>
      <c r="Q189" s="347"/>
      <c r="R189" s="360"/>
      <c r="S189" s="122"/>
      <c r="T189" s="132">
        <f t="shared" si="94"/>
        <v>3116</v>
      </c>
      <c r="U189" s="372">
        <v>2061</v>
      </c>
      <c r="V189" s="236"/>
      <c r="W189" s="165"/>
      <c r="X189" s="172"/>
      <c r="Y189" s="64"/>
      <c r="Z189" s="70">
        <f t="shared" si="83"/>
        <v>2061</v>
      </c>
      <c r="AA189" s="70"/>
      <c r="AB189" s="141">
        <v>6</v>
      </c>
      <c r="AC189" s="202" t="s">
        <v>228</v>
      </c>
      <c r="AD189" s="147"/>
      <c r="AE189" s="194">
        <f t="shared" si="82"/>
        <v>13648.5</v>
      </c>
      <c r="AF189" s="194">
        <f t="shared" si="95"/>
        <v>5647</v>
      </c>
      <c r="AG189" s="195">
        <f t="shared" si="96"/>
        <v>8001.5</v>
      </c>
      <c r="AH189" s="195">
        <f t="shared" si="97"/>
        <v>0</v>
      </c>
      <c r="AI189" s="194">
        <f t="shared" si="98"/>
        <v>0</v>
      </c>
      <c r="AJ189" s="196" t="e">
        <f>#REF!/210</f>
        <v>#REF!</v>
      </c>
      <c r="AK189" s="197">
        <f t="shared" si="99"/>
        <v>0</v>
      </c>
      <c r="AL189" s="194" t="e">
        <f>AE189/#REF!*100</f>
        <v>#REF!</v>
      </c>
      <c r="AM189" s="194" t="e">
        <f>AE189-#REF!</f>
        <v>#REF!</v>
      </c>
    </row>
    <row r="190" spans="1:39" s="4" customFormat="1" ht="22.5" customHeight="1">
      <c r="A190" s="35">
        <v>153</v>
      </c>
      <c r="B190" s="51" t="s">
        <v>165</v>
      </c>
      <c r="C190" s="267">
        <v>1850</v>
      </c>
      <c r="D190" s="267">
        <v>630.5</v>
      </c>
      <c r="E190" s="275"/>
      <c r="F190" s="275"/>
      <c r="G190" s="185"/>
      <c r="H190" s="285">
        <f t="shared" si="93"/>
        <v>2480.5</v>
      </c>
      <c r="I190" s="226"/>
      <c r="J190" s="226"/>
      <c r="K190" s="294"/>
      <c r="L190" s="165"/>
      <c r="M190" s="111"/>
      <c r="N190" s="134">
        <f t="shared" si="81"/>
        <v>0</v>
      </c>
      <c r="O190" s="311"/>
      <c r="P190" s="311"/>
      <c r="Q190" s="347"/>
      <c r="R190" s="360"/>
      <c r="S190" s="122"/>
      <c r="T190" s="132">
        <f t="shared" si="94"/>
        <v>0</v>
      </c>
      <c r="U190" s="231"/>
      <c r="V190" s="231"/>
      <c r="W190" s="165"/>
      <c r="X190" s="165"/>
      <c r="Y190" s="64"/>
      <c r="Z190" s="70">
        <f t="shared" si="83"/>
        <v>0</v>
      </c>
      <c r="AA190" s="70"/>
      <c r="AB190" s="141">
        <v>7</v>
      </c>
      <c r="AC190" s="202" t="s">
        <v>234</v>
      </c>
      <c r="AD190" s="147"/>
      <c r="AE190" s="194">
        <f t="shared" si="82"/>
        <v>2480.5</v>
      </c>
      <c r="AF190" s="194">
        <f t="shared" si="95"/>
        <v>1850</v>
      </c>
      <c r="AG190" s="195">
        <f t="shared" si="96"/>
        <v>630.5</v>
      </c>
      <c r="AH190" s="195">
        <f t="shared" si="97"/>
        <v>0</v>
      </c>
      <c r="AI190" s="194">
        <f t="shared" si="98"/>
        <v>0</v>
      </c>
      <c r="AJ190" s="196" t="e">
        <f>#REF!/210</f>
        <v>#REF!</v>
      </c>
      <c r="AK190" s="197">
        <f t="shared" si="99"/>
        <v>0</v>
      </c>
      <c r="AL190" s="194" t="e">
        <f>AE190/#REF!*100</f>
        <v>#REF!</v>
      </c>
      <c r="AM190" s="194" t="e">
        <f>AE190-#REF!</f>
        <v>#REF!</v>
      </c>
    </row>
    <row r="191" spans="1:39" s="4" customFormat="1" ht="22.5" customHeight="1">
      <c r="A191" s="35">
        <v>154</v>
      </c>
      <c r="B191" s="51" t="s">
        <v>166</v>
      </c>
      <c r="C191" s="267">
        <v>1700</v>
      </c>
      <c r="D191" s="267">
        <v>4934.1</v>
      </c>
      <c r="E191" s="275"/>
      <c r="F191" s="275"/>
      <c r="G191" s="185"/>
      <c r="H191" s="285">
        <f t="shared" si="93"/>
        <v>6634.1</v>
      </c>
      <c r="I191" s="293"/>
      <c r="J191" s="293"/>
      <c r="K191" s="294"/>
      <c r="L191" s="165"/>
      <c r="M191" s="111"/>
      <c r="N191" s="134">
        <f t="shared" si="81"/>
        <v>0</v>
      </c>
      <c r="O191" s="241"/>
      <c r="P191" s="241"/>
      <c r="Q191" s="347"/>
      <c r="R191" s="360"/>
      <c r="S191" s="122"/>
      <c r="T191" s="132">
        <f t="shared" si="94"/>
        <v>0</v>
      </c>
      <c r="U191" s="231"/>
      <c r="V191" s="231"/>
      <c r="W191" s="165"/>
      <c r="X191" s="172"/>
      <c r="Y191" s="64"/>
      <c r="Z191" s="70">
        <f t="shared" si="83"/>
        <v>0</v>
      </c>
      <c r="AA191" s="70"/>
      <c r="AB191" s="141">
        <v>8</v>
      </c>
      <c r="AC191" s="202" t="s">
        <v>235</v>
      </c>
      <c r="AD191" s="147"/>
      <c r="AE191" s="194">
        <f t="shared" si="82"/>
        <v>6634.1</v>
      </c>
      <c r="AF191" s="194">
        <f t="shared" si="95"/>
        <v>1700</v>
      </c>
      <c r="AG191" s="195">
        <f t="shared" si="96"/>
        <v>4934.1</v>
      </c>
      <c r="AH191" s="195">
        <f t="shared" si="97"/>
        <v>0</v>
      </c>
      <c r="AI191" s="194">
        <f t="shared" si="98"/>
        <v>0</v>
      </c>
      <c r="AJ191" s="196" t="e">
        <f>#REF!/210</f>
        <v>#REF!</v>
      </c>
      <c r="AK191" s="197">
        <f t="shared" si="99"/>
        <v>0</v>
      </c>
      <c r="AL191" s="194" t="e">
        <f>AE191/#REF!*100</f>
        <v>#REF!</v>
      </c>
      <c r="AM191" s="194" t="e">
        <f>AE191-#REF!</f>
        <v>#REF!</v>
      </c>
    </row>
    <row r="192" spans="1:39" s="4" customFormat="1" ht="22.5" customHeight="1">
      <c r="A192" s="35">
        <v>155</v>
      </c>
      <c r="B192" s="51" t="s">
        <v>167</v>
      </c>
      <c r="C192" s="267">
        <v>2250</v>
      </c>
      <c r="D192" s="267">
        <v>930</v>
      </c>
      <c r="E192" s="275"/>
      <c r="F192" s="275"/>
      <c r="G192" s="185"/>
      <c r="H192" s="285">
        <f t="shared" si="93"/>
        <v>3180</v>
      </c>
      <c r="I192" s="226"/>
      <c r="J192" s="226"/>
      <c r="K192" s="223"/>
      <c r="L192" s="165"/>
      <c r="M192" s="111"/>
      <c r="N192" s="134">
        <f t="shared" si="81"/>
        <v>0</v>
      </c>
      <c r="O192" s="340"/>
      <c r="P192" s="340"/>
      <c r="Q192" s="347"/>
      <c r="R192" s="360"/>
      <c r="S192" s="122"/>
      <c r="T192" s="132">
        <f t="shared" si="94"/>
        <v>0</v>
      </c>
      <c r="U192" s="231"/>
      <c r="V192" s="231"/>
      <c r="W192" s="170"/>
      <c r="X192" s="172"/>
      <c r="Y192" s="64"/>
      <c r="Z192" s="70">
        <f t="shared" si="83"/>
        <v>0</v>
      </c>
      <c r="AA192" s="70"/>
      <c r="AB192" s="141">
        <v>9</v>
      </c>
      <c r="AC192" s="202" t="s">
        <v>238</v>
      </c>
      <c r="AD192" s="147"/>
      <c r="AE192" s="194">
        <f t="shared" si="82"/>
        <v>3180</v>
      </c>
      <c r="AF192" s="194">
        <f t="shared" si="95"/>
        <v>2250</v>
      </c>
      <c r="AG192" s="195">
        <f t="shared" si="96"/>
        <v>930</v>
      </c>
      <c r="AH192" s="195">
        <f t="shared" si="97"/>
        <v>0</v>
      </c>
      <c r="AI192" s="194">
        <f t="shared" si="98"/>
        <v>0</v>
      </c>
      <c r="AJ192" s="196" t="e">
        <f>#REF!/210</f>
        <v>#REF!</v>
      </c>
      <c r="AK192" s="197">
        <f t="shared" si="99"/>
        <v>0</v>
      </c>
      <c r="AL192" s="194" t="e">
        <f>AE192/#REF!*100</f>
        <v>#REF!</v>
      </c>
      <c r="AM192" s="194" t="e">
        <f>AE192-#REF!</f>
        <v>#REF!</v>
      </c>
    </row>
    <row r="193" spans="1:39" s="4" customFormat="1" ht="22.5" customHeight="1">
      <c r="A193" s="35">
        <v>156</v>
      </c>
      <c r="B193" s="51" t="s">
        <v>208</v>
      </c>
      <c r="C193" s="267">
        <v>800</v>
      </c>
      <c r="D193" s="267">
        <v>550.8</v>
      </c>
      <c r="E193" s="275"/>
      <c r="F193" s="275"/>
      <c r="G193" s="185"/>
      <c r="H193" s="285">
        <f t="shared" si="93"/>
        <v>1350.8</v>
      </c>
      <c r="I193" s="226"/>
      <c r="J193" s="226"/>
      <c r="K193" s="225"/>
      <c r="L193" s="165"/>
      <c r="M193" s="111"/>
      <c r="N193" s="134">
        <f t="shared" si="81"/>
        <v>0</v>
      </c>
      <c r="O193" s="307"/>
      <c r="P193" s="362"/>
      <c r="Q193" s="363"/>
      <c r="R193" s="364"/>
      <c r="S193" s="122"/>
      <c r="T193" s="132">
        <f t="shared" si="94"/>
        <v>0</v>
      </c>
      <c r="U193" s="231"/>
      <c r="V193" s="231"/>
      <c r="W193" s="170"/>
      <c r="X193" s="172"/>
      <c r="Y193" s="64"/>
      <c r="Z193" s="70">
        <f t="shared" si="83"/>
        <v>0</v>
      </c>
      <c r="AA193" s="70"/>
      <c r="AB193" s="141">
        <v>10</v>
      </c>
      <c r="AC193" s="202" t="s">
        <v>362</v>
      </c>
      <c r="AD193" s="147"/>
      <c r="AE193" s="194">
        <f t="shared" si="82"/>
        <v>1350.8</v>
      </c>
      <c r="AF193" s="194">
        <f t="shared" si="95"/>
        <v>800</v>
      </c>
      <c r="AG193" s="195">
        <f t="shared" si="96"/>
        <v>550.8</v>
      </c>
      <c r="AH193" s="195">
        <f t="shared" si="97"/>
        <v>0</v>
      </c>
      <c r="AI193" s="194">
        <f t="shared" si="98"/>
        <v>0</v>
      </c>
      <c r="AJ193" s="196" t="e">
        <f>#REF!/210</f>
        <v>#REF!</v>
      </c>
      <c r="AK193" s="197">
        <f t="shared" si="99"/>
        <v>0</v>
      </c>
      <c r="AL193" s="194" t="e">
        <f>AE193/#REF!*100</f>
        <v>#REF!</v>
      </c>
      <c r="AM193" s="194" t="e">
        <f>AE193-#REF!</f>
        <v>#REF!</v>
      </c>
    </row>
    <row r="194" spans="1:39" s="4" customFormat="1" ht="22.5" customHeight="1">
      <c r="A194" s="35">
        <v>157</v>
      </c>
      <c r="B194" s="118" t="s">
        <v>58</v>
      </c>
      <c r="C194" s="274">
        <v>3740</v>
      </c>
      <c r="D194" s="267">
        <v>27699</v>
      </c>
      <c r="E194" s="275"/>
      <c r="F194" s="275"/>
      <c r="G194" s="185"/>
      <c r="H194" s="285">
        <f t="shared" si="93"/>
        <v>31439</v>
      </c>
      <c r="I194" s="226">
        <v>1200</v>
      </c>
      <c r="J194" s="226">
        <v>13500</v>
      </c>
      <c r="K194" s="225"/>
      <c r="L194" s="165"/>
      <c r="M194" s="76"/>
      <c r="N194" s="134">
        <f t="shared" si="81"/>
        <v>14700</v>
      </c>
      <c r="O194" s="231">
        <v>1250</v>
      </c>
      <c r="P194" s="231">
        <v>13750</v>
      </c>
      <c r="Q194" s="363"/>
      <c r="R194" s="365"/>
      <c r="S194" s="366"/>
      <c r="T194" s="132">
        <f t="shared" si="94"/>
        <v>15000</v>
      </c>
      <c r="U194" s="372">
        <v>1300</v>
      </c>
      <c r="V194" s="372">
        <v>15500</v>
      </c>
      <c r="W194" s="170"/>
      <c r="X194" s="172"/>
      <c r="Y194" s="76"/>
      <c r="Z194" s="70">
        <f t="shared" si="83"/>
        <v>16800</v>
      </c>
      <c r="AA194" s="70"/>
      <c r="AB194" s="141">
        <v>11</v>
      </c>
      <c r="AC194" s="208" t="s">
        <v>225</v>
      </c>
      <c r="AD194" s="147"/>
      <c r="AE194" s="194">
        <f t="shared" si="82"/>
        <v>77939</v>
      </c>
      <c r="AF194" s="194">
        <f t="shared" si="95"/>
        <v>7490</v>
      </c>
      <c r="AG194" s="195">
        <f t="shared" si="96"/>
        <v>70449</v>
      </c>
      <c r="AH194" s="195">
        <f t="shared" si="97"/>
        <v>0</v>
      </c>
      <c r="AI194" s="194">
        <f t="shared" si="98"/>
        <v>0</v>
      </c>
      <c r="AJ194" s="196" t="e">
        <f>#REF!/210</f>
        <v>#REF!</v>
      </c>
      <c r="AK194" s="197">
        <f t="shared" si="99"/>
        <v>0</v>
      </c>
      <c r="AL194" s="194" t="e">
        <f>AE194/#REF!*100</f>
        <v>#REF!</v>
      </c>
      <c r="AM194" s="194" t="e">
        <f>AE194-#REF!</f>
        <v>#REF!</v>
      </c>
    </row>
    <row r="195" spans="1:39" s="4" customFormat="1" ht="22.5" customHeight="1">
      <c r="A195" s="35">
        <v>158</v>
      </c>
      <c r="B195" s="118" t="s">
        <v>59</v>
      </c>
      <c r="C195" s="274">
        <v>6205</v>
      </c>
      <c r="D195" s="267">
        <v>17236.2</v>
      </c>
      <c r="E195" s="275"/>
      <c r="F195" s="275"/>
      <c r="G195" s="185"/>
      <c r="H195" s="285">
        <f t="shared" si="93"/>
        <v>23441.2</v>
      </c>
      <c r="I195" s="226">
        <v>1676</v>
      </c>
      <c r="J195" s="226">
        <v>6222</v>
      </c>
      <c r="K195" s="225"/>
      <c r="L195" s="165"/>
      <c r="M195" s="76"/>
      <c r="N195" s="134">
        <f t="shared" si="81"/>
        <v>7898</v>
      </c>
      <c r="O195" s="231">
        <v>2125</v>
      </c>
      <c r="P195" s="96">
        <v>3477.8</v>
      </c>
      <c r="Q195" s="363"/>
      <c r="R195" s="365"/>
      <c r="S195" s="366"/>
      <c r="T195" s="132">
        <f t="shared" si="94"/>
        <v>5602.8</v>
      </c>
      <c r="U195" s="372">
        <v>2975</v>
      </c>
      <c r="V195" s="372">
        <v>5376.3</v>
      </c>
      <c r="W195" s="170"/>
      <c r="X195" s="172"/>
      <c r="Y195" s="76"/>
      <c r="Z195" s="70">
        <f t="shared" si="83"/>
        <v>8351.3</v>
      </c>
      <c r="AA195" s="70"/>
      <c r="AB195" s="141">
        <v>12</v>
      </c>
      <c r="AC195" s="208" t="s">
        <v>239</v>
      </c>
      <c r="AD195" s="147"/>
      <c r="AE195" s="194">
        <f t="shared" si="82"/>
        <v>45293.3</v>
      </c>
      <c r="AF195" s="194">
        <f t="shared" si="95"/>
        <v>12981</v>
      </c>
      <c r="AG195" s="195">
        <f t="shared" si="96"/>
        <v>32312.3</v>
      </c>
      <c r="AH195" s="195">
        <f t="shared" si="97"/>
        <v>0</v>
      </c>
      <c r="AI195" s="194">
        <f t="shared" si="98"/>
        <v>0</v>
      </c>
      <c r="AJ195" s="196" t="e">
        <f>#REF!/210</f>
        <v>#REF!</v>
      </c>
      <c r="AK195" s="197">
        <f t="shared" si="99"/>
        <v>0</v>
      </c>
      <c r="AL195" s="194" t="e">
        <f>AE195/#REF!*100</f>
        <v>#REF!</v>
      </c>
      <c r="AM195" s="194" t="e">
        <f>AE195-#REF!</f>
        <v>#REF!</v>
      </c>
    </row>
    <row r="196" spans="1:39" s="4" customFormat="1" ht="22.5" customHeight="1">
      <c r="A196" s="35">
        <v>159</v>
      </c>
      <c r="B196" s="118" t="s">
        <v>60</v>
      </c>
      <c r="C196" s="274">
        <v>2250</v>
      </c>
      <c r="D196" s="267">
        <v>6338.2</v>
      </c>
      <c r="E196" s="275"/>
      <c r="F196" s="275"/>
      <c r="G196" s="185"/>
      <c r="H196" s="285">
        <f t="shared" si="93"/>
        <v>8588.2</v>
      </c>
      <c r="I196" s="226"/>
      <c r="J196" s="226"/>
      <c r="K196" s="225"/>
      <c r="L196" s="165"/>
      <c r="M196" s="76"/>
      <c r="N196" s="134">
        <f t="shared" si="81"/>
        <v>0</v>
      </c>
      <c r="O196" s="241"/>
      <c r="P196" s="365"/>
      <c r="Q196" s="363"/>
      <c r="R196" s="365"/>
      <c r="S196" s="366"/>
      <c r="T196" s="132">
        <f t="shared" si="94"/>
        <v>0</v>
      </c>
      <c r="U196" s="231"/>
      <c r="V196" s="96"/>
      <c r="W196" s="165"/>
      <c r="X196" s="172"/>
      <c r="Y196" s="76"/>
      <c r="Z196" s="70">
        <f t="shared" si="83"/>
        <v>0</v>
      </c>
      <c r="AA196" s="70"/>
      <c r="AB196" s="141">
        <v>13</v>
      </c>
      <c r="AC196" s="208" t="s">
        <v>236</v>
      </c>
      <c r="AD196" s="147"/>
      <c r="AE196" s="194">
        <f t="shared" si="82"/>
        <v>8588.2</v>
      </c>
      <c r="AF196" s="194">
        <f t="shared" si="95"/>
        <v>2250</v>
      </c>
      <c r="AG196" s="195">
        <f t="shared" si="96"/>
        <v>6338.2</v>
      </c>
      <c r="AH196" s="195">
        <f t="shared" si="97"/>
        <v>0</v>
      </c>
      <c r="AI196" s="194">
        <f t="shared" si="98"/>
        <v>0</v>
      </c>
      <c r="AJ196" s="196" t="e">
        <f>#REF!/210</f>
        <v>#REF!</v>
      </c>
      <c r="AK196" s="197">
        <f t="shared" si="99"/>
        <v>0</v>
      </c>
      <c r="AL196" s="194" t="e">
        <f>AE196/#REF!*100</f>
        <v>#REF!</v>
      </c>
      <c r="AM196" s="194" t="e">
        <f>AE196-#REF!</f>
        <v>#REF!</v>
      </c>
    </row>
    <row r="197" spans="1:39" s="4" customFormat="1" ht="22.5" customHeight="1">
      <c r="A197" s="35">
        <v>160</v>
      </c>
      <c r="B197" s="118" t="s">
        <v>61</v>
      </c>
      <c r="C197" s="274">
        <v>5050</v>
      </c>
      <c r="D197" s="267">
        <v>5570.4</v>
      </c>
      <c r="E197" s="275"/>
      <c r="F197" s="275"/>
      <c r="G197" s="185"/>
      <c r="H197" s="285">
        <f t="shared" si="93"/>
        <v>10620.4</v>
      </c>
      <c r="I197" s="296"/>
      <c r="J197" s="296"/>
      <c r="K197" s="223"/>
      <c r="L197" s="165"/>
      <c r="M197" s="110"/>
      <c r="N197" s="134">
        <f t="shared" si="81"/>
        <v>0</v>
      </c>
      <c r="O197" s="307"/>
      <c r="P197" s="367"/>
      <c r="Q197" s="347"/>
      <c r="R197" s="365"/>
      <c r="S197" s="325"/>
      <c r="T197" s="132">
        <f t="shared" si="94"/>
        <v>0</v>
      </c>
      <c r="U197" s="231"/>
      <c r="V197" s="96"/>
      <c r="W197" s="165"/>
      <c r="X197" s="172"/>
      <c r="Y197" s="110"/>
      <c r="Z197" s="70">
        <f t="shared" si="83"/>
        <v>0</v>
      </c>
      <c r="AA197" s="70"/>
      <c r="AB197" s="141">
        <v>14</v>
      </c>
      <c r="AC197" s="208" t="s">
        <v>237</v>
      </c>
      <c r="AD197" s="147"/>
      <c r="AE197" s="194">
        <f t="shared" si="82"/>
        <v>10620.4</v>
      </c>
      <c r="AF197" s="194">
        <f t="shared" si="95"/>
        <v>5050</v>
      </c>
      <c r="AG197" s="195">
        <f t="shared" si="96"/>
        <v>5570.4</v>
      </c>
      <c r="AH197" s="195">
        <f t="shared" si="97"/>
        <v>0</v>
      </c>
      <c r="AI197" s="194">
        <f t="shared" si="98"/>
        <v>0</v>
      </c>
      <c r="AJ197" s="196" t="e">
        <f>#REF!/210</f>
        <v>#REF!</v>
      </c>
      <c r="AK197" s="197">
        <f t="shared" si="99"/>
        <v>0</v>
      </c>
      <c r="AL197" s="194" t="e">
        <f>AE197/#REF!*100</f>
        <v>#REF!</v>
      </c>
      <c r="AM197" s="194" t="e">
        <f>AE197-#REF!</f>
        <v>#REF!</v>
      </c>
    </row>
    <row r="198" spans="1:39" s="4" customFormat="1" ht="22.5" customHeight="1">
      <c r="A198" s="35">
        <v>161</v>
      </c>
      <c r="B198" s="51" t="s">
        <v>104</v>
      </c>
      <c r="C198" s="274">
        <v>1900</v>
      </c>
      <c r="D198" s="267">
        <v>9827.4</v>
      </c>
      <c r="E198" s="275"/>
      <c r="F198" s="275"/>
      <c r="G198" s="185"/>
      <c r="H198" s="285">
        <f t="shared" si="93"/>
        <v>11727.4</v>
      </c>
      <c r="I198" s="226">
        <v>1150</v>
      </c>
      <c r="J198" s="226">
        <v>8222</v>
      </c>
      <c r="K198" s="223"/>
      <c r="L198" s="162"/>
      <c r="M198" s="110"/>
      <c r="N198" s="134">
        <f t="shared" si="81"/>
        <v>9372</v>
      </c>
      <c r="O198" s="228">
        <v>1800</v>
      </c>
      <c r="P198" s="228">
        <v>8255.101</v>
      </c>
      <c r="Q198" s="347"/>
      <c r="R198" s="365"/>
      <c r="S198" s="325"/>
      <c r="T198" s="132">
        <f t="shared" si="94"/>
        <v>10055.101</v>
      </c>
      <c r="U198" s="231">
        <v>1850</v>
      </c>
      <c r="V198" s="96">
        <v>8691</v>
      </c>
      <c r="W198" s="165"/>
      <c r="X198" s="165"/>
      <c r="Y198" s="110"/>
      <c r="Z198" s="70">
        <f t="shared" si="83"/>
        <v>10541</v>
      </c>
      <c r="AA198" s="70"/>
      <c r="AB198" s="141">
        <v>15</v>
      </c>
      <c r="AC198" s="202" t="s">
        <v>229</v>
      </c>
      <c r="AD198" s="147"/>
      <c r="AE198" s="194">
        <f t="shared" si="82"/>
        <v>41695.501000000004</v>
      </c>
      <c r="AF198" s="194">
        <f t="shared" si="95"/>
        <v>6700</v>
      </c>
      <c r="AG198" s="195">
        <f t="shared" si="96"/>
        <v>34995.501000000004</v>
      </c>
      <c r="AH198" s="195">
        <f t="shared" si="97"/>
        <v>0</v>
      </c>
      <c r="AI198" s="194">
        <f t="shared" si="98"/>
        <v>0</v>
      </c>
      <c r="AJ198" s="196" t="e">
        <f>#REF!/210</f>
        <v>#REF!</v>
      </c>
      <c r="AK198" s="197">
        <f t="shared" si="99"/>
        <v>0</v>
      </c>
      <c r="AL198" s="194" t="e">
        <f>AE198/#REF!*100</f>
        <v>#REF!</v>
      </c>
      <c r="AM198" s="194" t="e">
        <f>AE198-#REF!</f>
        <v>#REF!</v>
      </c>
    </row>
    <row r="199" spans="1:39" s="4" customFormat="1" ht="22.5" customHeight="1">
      <c r="A199" s="35">
        <v>162</v>
      </c>
      <c r="B199" s="51" t="s">
        <v>105</v>
      </c>
      <c r="C199" s="274">
        <v>1560</v>
      </c>
      <c r="D199" s="267">
        <v>2617.5</v>
      </c>
      <c r="E199" s="275"/>
      <c r="F199" s="275"/>
      <c r="G199" s="185"/>
      <c r="H199" s="285">
        <f t="shared" si="93"/>
        <v>4177.5</v>
      </c>
      <c r="I199" s="226"/>
      <c r="J199" s="226"/>
      <c r="K199" s="223"/>
      <c r="L199" s="165"/>
      <c r="M199" s="76"/>
      <c r="N199" s="134">
        <f t="shared" si="81"/>
        <v>0</v>
      </c>
      <c r="O199" s="231">
        <v>1485</v>
      </c>
      <c r="P199" s="96">
        <v>731</v>
      </c>
      <c r="Q199" s="347"/>
      <c r="R199" s="365"/>
      <c r="S199" s="366"/>
      <c r="T199" s="132">
        <f t="shared" si="94"/>
        <v>2216</v>
      </c>
      <c r="U199" s="236">
        <v>1705</v>
      </c>
      <c r="V199" s="376">
        <v>1447.5</v>
      </c>
      <c r="W199" s="165"/>
      <c r="X199" s="165"/>
      <c r="Y199" s="76"/>
      <c r="Z199" s="70">
        <f t="shared" si="83"/>
        <v>3152.5</v>
      </c>
      <c r="AA199" s="70"/>
      <c r="AB199" s="141">
        <v>16</v>
      </c>
      <c r="AC199" s="202" t="s">
        <v>233</v>
      </c>
      <c r="AD199" s="147"/>
      <c r="AE199" s="194">
        <f t="shared" si="82"/>
        <v>9546</v>
      </c>
      <c r="AF199" s="194">
        <f t="shared" si="95"/>
        <v>4750</v>
      </c>
      <c r="AG199" s="195">
        <f t="shared" si="96"/>
        <v>4796</v>
      </c>
      <c r="AH199" s="195">
        <f t="shared" si="97"/>
        <v>0</v>
      </c>
      <c r="AI199" s="194">
        <f t="shared" si="98"/>
        <v>0</v>
      </c>
      <c r="AJ199" s="196" t="e">
        <f>#REF!/210</f>
        <v>#REF!</v>
      </c>
      <c r="AK199" s="197">
        <f t="shared" si="99"/>
        <v>0</v>
      </c>
      <c r="AL199" s="194" t="e">
        <f>AE199/#REF!*100</f>
        <v>#REF!</v>
      </c>
      <c r="AM199" s="194" t="e">
        <f>AE199-#REF!</f>
        <v>#REF!</v>
      </c>
    </row>
    <row r="200" spans="1:39" s="4" customFormat="1" ht="22.5" customHeight="1">
      <c r="A200" s="35">
        <v>163</v>
      </c>
      <c r="B200" s="175" t="s">
        <v>42</v>
      </c>
      <c r="C200" s="275">
        <v>102329</v>
      </c>
      <c r="D200" s="275">
        <v>35859.1</v>
      </c>
      <c r="E200" s="275"/>
      <c r="F200" s="275"/>
      <c r="G200" s="185"/>
      <c r="H200" s="285">
        <f t="shared" si="93"/>
        <v>138188.1</v>
      </c>
      <c r="I200" s="226">
        <v>25712</v>
      </c>
      <c r="J200" s="226">
        <v>10416.9</v>
      </c>
      <c r="K200" s="226"/>
      <c r="L200" s="165"/>
      <c r="M200" s="76"/>
      <c r="N200" s="134">
        <f t="shared" si="81"/>
        <v>36128.9</v>
      </c>
      <c r="O200" s="231">
        <v>33520</v>
      </c>
      <c r="P200" s="231">
        <f>7952.9+3564.5</f>
        <v>11517.4</v>
      </c>
      <c r="Q200" s="331"/>
      <c r="R200" s="365"/>
      <c r="S200" s="366"/>
      <c r="T200" s="132">
        <f t="shared" si="94"/>
        <v>45037.4</v>
      </c>
      <c r="U200" s="372">
        <v>38828</v>
      </c>
      <c r="V200" s="372">
        <v>17790.7</v>
      </c>
      <c r="W200" s="96"/>
      <c r="X200" s="172"/>
      <c r="Y200" s="76"/>
      <c r="Z200" s="70">
        <f t="shared" si="83"/>
        <v>56618.7</v>
      </c>
      <c r="AA200" s="70"/>
      <c r="AB200" s="141">
        <v>17</v>
      </c>
      <c r="AC200" s="191" t="s">
        <v>42</v>
      </c>
      <c r="AD200" s="147"/>
      <c r="AE200" s="194">
        <f t="shared" si="82"/>
        <v>275973.1</v>
      </c>
      <c r="AF200" s="194">
        <f t="shared" si="95"/>
        <v>200389</v>
      </c>
      <c r="AG200" s="195">
        <f t="shared" si="96"/>
        <v>75584.1</v>
      </c>
      <c r="AH200" s="195">
        <f t="shared" si="97"/>
        <v>0</v>
      </c>
      <c r="AI200" s="194">
        <f t="shared" si="98"/>
        <v>0</v>
      </c>
      <c r="AJ200" s="196" t="e">
        <f>#REF!/210</f>
        <v>#REF!</v>
      </c>
      <c r="AK200" s="197">
        <f t="shared" si="99"/>
        <v>0</v>
      </c>
      <c r="AL200" s="194" t="e">
        <f>AE200/#REF!*100</f>
        <v>#REF!</v>
      </c>
      <c r="AM200" s="194" t="e">
        <f>AE200-#REF!</f>
        <v>#REF!</v>
      </c>
    </row>
    <row r="201" spans="1:39" s="4" customFormat="1" ht="22.5" customHeight="1">
      <c r="A201" s="35">
        <v>165</v>
      </c>
      <c r="B201" s="175" t="s">
        <v>191</v>
      </c>
      <c r="C201" s="275">
        <v>40930</v>
      </c>
      <c r="D201" s="275">
        <v>17960</v>
      </c>
      <c r="E201" s="275"/>
      <c r="F201" s="275"/>
      <c r="G201" s="185"/>
      <c r="H201" s="285">
        <f t="shared" si="93"/>
        <v>58890</v>
      </c>
      <c r="I201" s="226">
        <v>8159</v>
      </c>
      <c r="J201" s="226">
        <v>6856.7</v>
      </c>
      <c r="K201" s="250"/>
      <c r="L201" s="165"/>
      <c r="M201" s="111"/>
      <c r="N201" s="134">
        <f t="shared" si="81"/>
        <v>15015.7</v>
      </c>
      <c r="O201" s="231">
        <v>8859</v>
      </c>
      <c r="P201" s="231">
        <f>8250.8+2054.5</f>
        <v>10305.3</v>
      </c>
      <c r="Q201" s="331"/>
      <c r="R201" s="365"/>
      <c r="S201" s="357"/>
      <c r="T201" s="132">
        <f t="shared" si="94"/>
        <v>19164.3</v>
      </c>
      <c r="U201" s="372">
        <v>5135</v>
      </c>
      <c r="V201" s="372">
        <v>10358</v>
      </c>
      <c r="W201" s="172"/>
      <c r="X201" s="172"/>
      <c r="Y201" s="64"/>
      <c r="Z201" s="70">
        <f t="shared" si="83"/>
        <v>15493</v>
      </c>
      <c r="AA201" s="70"/>
      <c r="AB201" s="141">
        <v>19</v>
      </c>
      <c r="AC201" s="191" t="s">
        <v>191</v>
      </c>
      <c r="AD201" s="147"/>
      <c r="AE201" s="194">
        <f t="shared" si="82"/>
        <v>108563</v>
      </c>
      <c r="AF201" s="194">
        <f t="shared" si="95"/>
        <v>63083</v>
      </c>
      <c r="AG201" s="195">
        <f t="shared" si="96"/>
        <v>45480</v>
      </c>
      <c r="AH201" s="195">
        <f t="shared" si="97"/>
        <v>0</v>
      </c>
      <c r="AI201" s="194">
        <f t="shared" si="98"/>
        <v>0</v>
      </c>
      <c r="AJ201" s="196" t="e">
        <f>#REF!/210</f>
        <v>#REF!</v>
      </c>
      <c r="AK201" s="197">
        <f t="shared" si="99"/>
        <v>0</v>
      </c>
      <c r="AL201" s="194" t="e">
        <f>AE201/#REF!*100</f>
        <v>#REF!</v>
      </c>
      <c r="AM201" s="194" t="e">
        <f>AE201-#REF!</f>
        <v>#REF!</v>
      </c>
    </row>
    <row r="202" spans="1:39" s="4" customFormat="1" ht="22.5" customHeight="1">
      <c r="A202" s="35"/>
      <c r="B202" s="175" t="s">
        <v>367</v>
      </c>
      <c r="C202" s="275">
        <v>14330</v>
      </c>
      <c r="D202" s="275">
        <v>1214.7</v>
      </c>
      <c r="E202" s="272"/>
      <c r="F202" s="266"/>
      <c r="G202" s="185"/>
      <c r="H202" s="285">
        <f t="shared" si="93"/>
        <v>15544.7</v>
      </c>
      <c r="I202" s="226">
        <v>5475</v>
      </c>
      <c r="J202" s="226">
        <v>5240.2</v>
      </c>
      <c r="K202" s="250"/>
      <c r="L202" s="165"/>
      <c r="M202" s="111"/>
      <c r="N202" s="134">
        <f t="shared" si="81"/>
        <v>10715.2</v>
      </c>
      <c r="O202" s="231">
        <v>4940</v>
      </c>
      <c r="P202" s="231">
        <v>4232.5</v>
      </c>
      <c r="Q202" s="331"/>
      <c r="R202" s="365"/>
      <c r="S202" s="357"/>
      <c r="T202" s="132">
        <f t="shared" si="94"/>
        <v>9172.5</v>
      </c>
      <c r="U202" s="372">
        <v>4375</v>
      </c>
      <c r="V202" s="372">
        <v>4121.4</v>
      </c>
      <c r="W202" s="172"/>
      <c r="X202" s="172"/>
      <c r="Y202" s="64"/>
      <c r="Z202" s="70">
        <f t="shared" si="83"/>
        <v>8496.4</v>
      </c>
      <c r="AA202" s="70"/>
      <c r="AB202" s="141"/>
      <c r="AC202" s="175" t="s">
        <v>367</v>
      </c>
      <c r="AD202" s="147"/>
      <c r="AE202" s="194">
        <f t="shared" si="82"/>
        <v>43928.8</v>
      </c>
      <c r="AF202" s="194">
        <f t="shared" si="95"/>
        <v>29120</v>
      </c>
      <c r="AG202" s="195">
        <f t="shared" si="96"/>
        <v>14808.8</v>
      </c>
      <c r="AH202" s="195">
        <f t="shared" si="97"/>
        <v>0</v>
      </c>
      <c r="AI202" s="194">
        <f t="shared" si="98"/>
        <v>0</v>
      </c>
      <c r="AJ202" s="196" t="e">
        <f>#REF!/210</f>
        <v>#REF!</v>
      </c>
      <c r="AK202" s="197">
        <f t="shared" si="99"/>
        <v>0</v>
      </c>
      <c r="AL202" s="194" t="e">
        <f>AE202/#REF!*100</f>
        <v>#REF!</v>
      </c>
      <c r="AM202" s="194" t="e">
        <f>AE202-#REF!</f>
        <v>#REF!</v>
      </c>
    </row>
    <row r="203" spans="1:39" s="4" customFormat="1" ht="22.5" customHeight="1">
      <c r="A203" s="35">
        <v>167</v>
      </c>
      <c r="B203" s="51" t="s">
        <v>163</v>
      </c>
      <c r="C203" s="267">
        <v>3415</v>
      </c>
      <c r="D203" s="267">
        <v>10866</v>
      </c>
      <c r="E203" s="275"/>
      <c r="F203" s="275"/>
      <c r="G203" s="185"/>
      <c r="H203" s="285">
        <f t="shared" si="93"/>
        <v>14281</v>
      </c>
      <c r="I203" s="100">
        <v>1100</v>
      </c>
      <c r="J203" s="100">
        <v>7247.5</v>
      </c>
      <c r="K203" s="223"/>
      <c r="L203" s="223"/>
      <c r="M203" s="111"/>
      <c r="N203" s="134">
        <f t="shared" si="81"/>
        <v>8347.5</v>
      </c>
      <c r="O203" s="231">
        <v>1660</v>
      </c>
      <c r="P203" s="231">
        <v>4343</v>
      </c>
      <c r="Q203" s="347"/>
      <c r="R203" s="368"/>
      <c r="S203" s="369"/>
      <c r="T203" s="132">
        <f t="shared" si="94"/>
        <v>6003</v>
      </c>
      <c r="U203" s="372">
        <v>1350</v>
      </c>
      <c r="V203" s="372">
        <v>5709</v>
      </c>
      <c r="W203" s="162"/>
      <c r="X203" s="162"/>
      <c r="Y203" s="64"/>
      <c r="Z203" s="70">
        <f t="shared" si="83"/>
        <v>7059</v>
      </c>
      <c r="AA203" s="70"/>
      <c r="AB203" s="141">
        <v>21</v>
      </c>
      <c r="AC203" s="202" t="s">
        <v>231</v>
      </c>
      <c r="AD203" s="147"/>
      <c r="AE203" s="194">
        <f t="shared" si="82"/>
        <v>35690.5</v>
      </c>
      <c r="AF203" s="194">
        <f t="shared" si="95"/>
        <v>7525</v>
      </c>
      <c r="AG203" s="195">
        <f t="shared" si="96"/>
        <v>28165.5</v>
      </c>
      <c r="AH203" s="195">
        <f t="shared" si="97"/>
        <v>0</v>
      </c>
      <c r="AI203" s="194">
        <f t="shared" si="98"/>
        <v>0</v>
      </c>
      <c r="AJ203" s="196" t="e">
        <f>#REF!/210</f>
        <v>#REF!</v>
      </c>
      <c r="AK203" s="197">
        <f t="shared" si="99"/>
        <v>0</v>
      </c>
      <c r="AL203" s="194" t="e">
        <f>AE203/#REF!*100</f>
        <v>#REF!</v>
      </c>
      <c r="AM203" s="194" t="e">
        <f>AE203-#REF!</f>
        <v>#REF!</v>
      </c>
    </row>
    <row r="204" spans="1:39" s="4" customFormat="1" ht="22.5" customHeight="1">
      <c r="A204" s="35">
        <v>168</v>
      </c>
      <c r="B204" s="126" t="s">
        <v>36</v>
      </c>
      <c r="C204" s="273">
        <v>988</v>
      </c>
      <c r="D204" s="270">
        <v>829.2</v>
      </c>
      <c r="E204" s="275"/>
      <c r="F204" s="275"/>
      <c r="G204" s="185"/>
      <c r="H204" s="285">
        <f t="shared" si="93"/>
        <v>1817.2</v>
      </c>
      <c r="I204" s="100">
        <v>2230</v>
      </c>
      <c r="J204" s="100">
        <v>1053</v>
      </c>
      <c r="K204" s="223"/>
      <c r="L204" s="224"/>
      <c r="M204" s="110"/>
      <c r="N204" s="134">
        <f t="shared" si="81"/>
        <v>3283</v>
      </c>
      <c r="O204" s="241"/>
      <c r="P204" s="241"/>
      <c r="Q204" s="347"/>
      <c r="R204" s="358"/>
      <c r="S204" s="341"/>
      <c r="T204" s="132">
        <f t="shared" si="94"/>
        <v>0</v>
      </c>
      <c r="U204" s="231"/>
      <c r="V204" s="231"/>
      <c r="W204" s="162"/>
      <c r="X204" s="168"/>
      <c r="Y204" s="64"/>
      <c r="Z204" s="70">
        <f t="shared" si="83"/>
        <v>0</v>
      </c>
      <c r="AA204" s="70"/>
      <c r="AB204" s="141">
        <v>22</v>
      </c>
      <c r="AC204" s="189" t="s">
        <v>230</v>
      </c>
      <c r="AD204" s="147"/>
      <c r="AE204" s="194">
        <f t="shared" si="82"/>
        <v>5100.2</v>
      </c>
      <c r="AF204" s="194">
        <f t="shared" si="95"/>
        <v>3218</v>
      </c>
      <c r="AG204" s="195">
        <f t="shared" si="96"/>
        <v>1882.2</v>
      </c>
      <c r="AH204" s="195">
        <f t="shared" si="97"/>
        <v>0</v>
      </c>
      <c r="AI204" s="194">
        <f t="shared" si="98"/>
        <v>0</v>
      </c>
      <c r="AJ204" s="196" t="e">
        <f>#REF!/210</f>
        <v>#REF!</v>
      </c>
      <c r="AK204" s="197">
        <f t="shared" si="99"/>
        <v>0</v>
      </c>
      <c r="AL204" s="194" t="e">
        <f>AE204/#REF!*100</f>
        <v>#REF!</v>
      </c>
      <c r="AM204" s="194" t="e">
        <f>AE204-#REF!</f>
        <v>#REF!</v>
      </c>
    </row>
    <row r="205" spans="1:39" s="4" customFormat="1" ht="22.5" customHeight="1">
      <c r="A205" s="35"/>
      <c r="B205" s="126"/>
      <c r="C205" s="273"/>
      <c r="D205" s="270"/>
      <c r="E205" s="272"/>
      <c r="F205" s="266"/>
      <c r="G205" s="185"/>
      <c r="H205" s="154"/>
      <c r="I205" s="100"/>
      <c r="J205" s="100"/>
      <c r="K205" s="223"/>
      <c r="L205" s="224"/>
      <c r="M205" s="110"/>
      <c r="N205" s="134"/>
      <c r="O205" s="241"/>
      <c r="P205" s="241"/>
      <c r="Q205" s="342"/>
      <c r="R205" s="358"/>
      <c r="S205" s="341"/>
      <c r="T205" s="132"/>
      <c r="U205" s="231"/>
      <c r="V205" s="231"/>
      <c r="W205" s="162"/>
      <c r="X205" s="168"/>
      <c r="Y205" s="64"/>
      <c r="Z205" s="70"/>
      <c r="AA205" s="70"/>
      <c r="AB205" s="141"/>
      <c r="AC205" s="209" t="s">
        <v>57</v>
      </c>
      <c r="AD205" s="264"/>
      <c r="AE205" s="265">
        <f aca="true" t="shared" si="100" ref="AE205:AM205">SUM(AE184:AE204)</f>
        <v>819626.10395</v>
      </c>
      <c r="AF205" s="265">
        <f t="shared" si="100"/>
        <v>404003.5</v>
      </c>
      <c r="AG205" s="265">
        <f t="shared" si="100"/>
        <v>367591.02099999995</v>
      </c>
      <c r="AH205" s="265">
        <f t="shared" si="100"/>
        <v>48031.58295</v>
      </c>
      <c r="AI205" s="265">
        <f t="shared" si="100"/>
        <v>0</v>
      </c>
      <c r="AJ205" s="265" t="e">
        <f t="shared" si="100"/>
        <v>#REF!</v>
      </c>
      <c r="AK205" s="265">
        <f t="shared" si="100"/>
        <v>0</v>
      </c>
      <c r="AL205" s="265" t="e">
        <f t="shared" si="100"/>
        <v>#REF!</v>
      </c>
      <c r="AM205" s="265" t="e">
        <f t="shared" si="100"/>
        <v>#REF!</v>
      </c>
    </row>
    <row r="206" spans="1:39" s="4" customFormat="1" ht="29.25" customHeight="1">
      <c r="A206" s="35"/>
      <c r="B206" s="126"/>
      <c r="C206" s="273"/>
      <c r="D206" s="270"/>
      <c r="E206" s="272"/>
      <c r="F206" s="266"/>
      <c r="G206" s="185"/>
      <c r="H206" s="154"/>
      <c r="I206" s="162"/>
      <c r="J206" s="162"/>
      <c r="K206" s="223"/>
      <c r="L206" s="224"/>
      <c r="M206" s="110"/>
      <c r="N206" s="134"/>
      <c r="O206" s="241"/>
      <c r="P206" s="241"/>
      <c r="Q206" s="342"/>
      <c r="R206" s="358"/>
      <c r="S206" s="341"/>
      <c r="T206" s="132"/>
      <c r="U206" s="231"/>
      <c r="V206" s="231"/>
      <c r="W206" s="162"/>
      <c r="X206" s="168"/>
      <c r="Y206" s="64"/>
      <c r="Z206" s="70"/>
      <c r="AA206" s="70"/>
      <c r="AB206" s="70"/>
      <c r="AC206" s="189"/>
      <c r="AD206" s="262"/>
      <c r="AE206" s="378" t="s">
        <v>341</v>
      </c>
      <c r="AF206" s="379"/>
      <c r="AG206" s="379"/>
      <c r="AH206" s="379"/>
      <c r="AI206" s="380"/>
      <c r="AJ206" s="196"/>
      <c r="AK206" s="197"/>
      <c r="AL206" s="194"/>
      <c r="AM206" s="194"/>
    </row>
    <row r="207" spans="1:39" s="4" customFormat="1" ht="22.5" customHeight="1">
      <c r="A207" s="35"/>
      <c r="B207" s="126"/>
      <c r="C207" s="273"/>
      <c r="D207" s="270"/>
      <c r="E207" s="272"/>
      <c r="F207" s="266"/>
      <c r="G207" s="185"/>
      <c r="H207" s="154"/>
      <c r="I207" s="162"/>
      <c r="J207" s="162"/>
      <c r="K207" s="223"/>
      <c r="L207" s="224"/>
      <c r="M207" s="110"/>
      <c r="N207" s="134"/>
      <c r="O207" s="241"/>
      <c r="P207" s="241"/>
      <c r="Q207" s="342"/>
      <c r="R207" s="358"/>
      <c r="S207" s="341"/>
      <c r="T207" s="132"/>
      <c r="U207" s="231"/>
      <c r="V207" s="231"/>
      <c r="W207" s="162"/>
      <c r="X207" s="168"/>
      <c r="Y207" s="64"/>
      <c r="Z207" s="70"/>
      <c r="AA207" s="70"/>
      <c r="AB207" s="70"/>
      <c r="AC207" s="189"/>
      <c r="AD207" s="192"/>
      <c r="AE207" s="68" t="s">
        <v>20</v>
      </c>
      <c r="AF207" s="142" t="s">
        <v>16</v>
      </c>
      <c r="AG207" s="142" t="s">
        <v>17</v>
      </c>
      <c r="AH207" s="142" t="s">
        <v>18</v>
      </c>
      <c r="AI207" s="142" t="s">
        <v>19</v>
      </c>
      <c r="AJ207" s="196"/>
      <c r="AK207" s="197"/>
      <c r="AL207" s="194"/>
      <c r="AM207" s="194"/>
    </row>
    <row r="208" spans="1:39" s="4" customFormat="1" ht="22.5" customHeight="1">
      <c r="A208" s="35">
        <v>169</v>
      </c>
      <c r="B208" s="175" t="s">
        <v>22</v>
      </c>
      <c r="C208" s="275">
        <v>17807.8</v>
      </c>
      <c r="D208" s="275">
        <v>16481</v>
      </c>
      <c r="E208" s="275">
        <v>10748.3</v>
      </c>
      <c r="F208" s="275"/>
      <c r="G208" s="185"/>
      <c r="H208" s="285">
        <f aca="true" t="shared" si="101" ref="H208:H218">C208+D208+E208+F208</f>
        <v>45037.100000000006</v>
      </c>
      <c r="I208" s="226">
        <f>6515+1200</f>
        <v>7715</v>
      </c>
      <c r="J208" s="229">
        <v>8761.845</v>
      </c>
      <c r="K208" s="226">
        <v>2893.448</v>
      </c>
      <c r="L208" s="165"/>
      <c r="M208" s="111"/>
      <c r="N208" s="134">
        <f t="shared" si="81"/>
        <v>19370.293</v>
      </c>
      <c r="O208" s="231">
        <f>5700+1089</f>
        <v>6789</v>
      </c>
      <c r="P208" s="231">
        <v>6648.135</v>
      </c>
      <c r="Q208" s="231">
        <v>3311.679</v>
      </c>
      <c r="R208" s="330"/>
      <c r="S208" s="122"/>
      <c r="T208" s="132">
        <f aca="true" t="shared" si="102" ref="T208:T218">O208+P208+Q208+R208</f>
        <v>16748.814</v>
      </c>
      <c r="U208" s="231">
        <v>7003</v>
      </c>
      <c r="V208" s="231">
        <v>7215.151</v>
      </c>
      <c r="W208" s="231">
        <v>3077.813</v>
      </c>
      <c r="X208" s="102"/>
      <c r="Y208" s="111"/>
      <c r="Z208" s="70">
        <f t="shared" si="83"/>
        <v>17295.964</v>
      </c>
      <c r="AA208" s="70"/>
      <c r="AB208" s="141">
        <v>1</v>
      </c>
      <c r="AC208" s="191" t="s">
        <v>22</v>
      </c>
      <c r="AD208" s="147"/>
      <c r="AE208" s="194">
        <f t="shared" si="82"/>
        <v>98452.171</v>
      </c>
      <c r="AF208" s="194">
        <f aca="true" t="shared" si="103" ref="AF208:AF218">C208+I208+O208+U208</f>
        <v>39314.8</v>
      </c>
      <c r="AG208" s="195">
        <f aca="true" t="shared" si="104" ref="AG208:AG218">D208+J208+P208+V208</f>
        <v>39106.131</v>
      </c>
      <c r="AH208" s="195">
        <f aca="true" t="shared" si="105" ref="AH208:AH218">E208+K208+Q208+W208</f>
        <v>20031.239999999998</v>
      </c>
      <c r="AI208" s="194">
        <f aca="true" t="shared" si="106" ref="AI208:AI218">F208+L208+R208+X208</f>
        <v>0</v>
      </c>
      <c r="AJ208" s="196" t="e">
        <f>#REF!/210</f>
        <v>#REF!</v>
      </c>
      <c r="AK208" s="197">
        <f aca="true" t="shared" si="107" ref="AK208:AK218">G208+M208+S208+Y208</f>
        <v>0</v>
      </c>
      <c r="AL208" s="194" t="e">
        <f>AE208/#REF!*100</f>
        <v>#REF!</v>
      </c>
      <c r="AM208" s="194" t="e">
        <f>AE208-#REF!</f>
        <v>#REF!</v>
      </c>
    </row>
    <row r="209" spans="1:39" s="4" customFormat="1" ht="22.5" customHeight="1">
      <c r="A209" s="35">
        <v>170</v>
      </c>
      <c r="B209" s="51" t="s">
        <v>168</v>
      </c>
      <c r="C209" s="267">
        <v>3168</v>
      </c>
      <c r="D209" s="267">
        <v>4464.1</v>
      </c>
      <c r="E209" s="275"/>
      <c r="F209" s="266"/>
      <c r="G209" s="185"/>
      <c r="H209" s="285">
        <f t="shared" si="101"/>
        <v>7632.1</v>
      </c>
      <c r="I209" s="226"/>
      <c r="J209" s="229"/>
      <c r="K209" s="226"/>
      <c r="L209" s="165"/>
      <c r="M209" s="111"/>
      <c r="N209" s="134">
        <f t="shared" si="81"/>
        <v>0</v>
      </c>
      <c r="O209" s="241"/>
      <c r="P209" s="241"/>
      <c r="Q209" s="241"/>
      <c r="R209" s="333"/>
      <c r="S209" s="122"/>
      <c r="T209" s="132">
        <f t="shared" si="102"/>
        <v>0</v>
      </c>
      <c r="U209" s="231"/>
      <c r="V209" s="231"/>
      <c r="W209" s="165"/>
      <c r="X209" s="165"/>
      <c r="Y209" s="64"/>
      <c r="Z209" s="70">
        <f t="shared" si="83"/>
        <v>0</v>
      </c>
      <c r="AA209" s="70"/>
      <c r="AB209" s="141">
        <v>2</v>
      </c>
      <c r="AC209" s="202" t="s">
        <v>168</v>
      </c>
      <c r="AD209" s="147"/>
      <c r="AE209" s="194">
        <f t="shared" si="82"/>
        <v>7632.1</v>
      </c>
      <c r="AF209" s="194">
        <f t="shared" si="103"/>
        <v>3168</v>
      </c>
      <c r="AG209" s="195">
        <f t="shared" si="104"/>
        <v>4464.1</v>
      </c>
      <c r="AH209" s="195">
        <f t="shared" si="105"/>
        <v>0</v>
      </c>
      <c r="AI209" s="194">
        <f t="shared" si="106"/>
        <v>0</v>
      </c>
      <c r="AJ209" s="196" t="e">
        <f>#REF!/210</f>
        <v>#REF!</v>
      </c>
      <c r="AK209" s="197">
        <f t="shared" si="107"/>
        <v>0</v>
      </c>
      <c r="AL209" s="194" t="e">
        <f>AE209/#REF!*100</f>
        <v>#REF!</v>
      </c>
      <c r="AM209" s="194" t="e">
        <f>AE209-#REF!</f>
        <v>#REF!</v>
      </c>
    </row>
    <row r="210" spans="1:39" s="4" customFormat="1" ht="22.5" customHeight="1">
      <c r="A210" s="35">
        <v>171</v>
      </c>
      <c r="B210" s="51" t="s">
        <v>201</v>
      </c>
      <c r="C210" s="267">
        <v>250</v>
      </c>
      <c r="D210" s="267">
        <v>4937.8</v>
      </c>
      <c r="E210" s="275"/>
      <c r="F210" s="266"/>
      <c r="G210" s="185"/>
      <c r="H210" s="285">
        <f t="shared" si="101"/>
        <v>5187.8</v>
      </c>
      <c r="I210" s="226"/>
      <c r="J210" s="229"/>
      <c r="K210" s="226"/>
      <c r="L210" s="165"/>
      <c r="M210" s="111"/>
      <c r="N210" s="134">
        <f t="shared" si="81"/>
        <v>0</v>
      </c>
      <c r="O210" s="373"/>
      <c r="P210" s="236"/>
      <c r="Q210" s="347"/>
      <c r="R210" s="333"/>
      <c r="S210" s="122"/>
      <c r="T210" s="132">
        <f t="shared" si="102"/>
        <v>0</v>
      </c>
      <c r="U210" s="231"/>
      <c r="V210" s="231"/>
      <c r="W210" s="165"/>
      <c r="X210" s="165"/>
      <c r="Y210" s="64"/>
      <c r="Z210" s="70">
        <f t="shared" si="83"/>
        <v>0</v>
      </c>
      <c r="AA210" s="70"/>
      <c r="AB210" s="141">
        <v>3</v>
      </c>
      <c r="AC210" s="202" t="s">
        <v>253</v>
      </c>
      <c r="AD210" s="147"/>
      <c r="AE210" s="194">
        <f t="shared" si="82"/>
        <v>5187.8</v>
      </c>
      <c r="AF210" s="194">
        <f t="shared" si="103"/>
        <v>250</v>
      </c>
      <c r="AG210" s="195">
        <f t="shared" si="104"/>
        <v>4937.8</v>
      </c>
      <c r="AH210" s="195">
        <f t="shared" si="105"/>
        <v>0</v>
      </c>
      <c r="AI210" s="194">
        <f t="shared" si="106"/>
        <v>0</v>
      </c>
      <c r="AJ210" s="196" t="e">
        <f>#REF!/210</f>
        <v>#REF!</v>
      </c>
      <c r="AK210" s="197">
        <f t="shared" si="107"/>
        <v>0</v>
      </c>
      <c r="AL210" s="194" t="e">
        <f>AE210/#REF!*100</f>
        <v>#REF!</v>
      </c>
      <c r="AM210" s="194" t="e">
        <f>AE210-#REF!</f>
        <v>#REF!</v>
      </c>
    </row>
    <row r="211" spans="1:39" s="4" customFormat="1" ht="22.5" customHeight="1">
      <c r="A211" s="35">
        <v>172</v>
      </c>
      <c r="B211" s="51" t="s">
        <v>209</v>
      </c>
      <c r="C211" s="267">
        <v>1000</v>
      </c>
      <c r="D211" s="267">
        <v>2509.8</v>
      </c>
      <c r="E211" s="275"/>
      <c r="F211" s="266"/>
      <c r="G211" s="185"/>
      <c r="H211" s="285">
        <f t="shared" si="101"/>
        <v>3509.8</v>
      </c>
      <c r="I211" s="226">
        <v>1700</v>
      </c>
      <c r="J211" s="229">
        <v>1689.4</v>
      </c>
      <c r="K211" s="226"/>
      <c r="L211" s="165"/>
      <c r="M211" s="111"/>
      <c r="N211" s="134">
        <f t="shared" si="81"/>
        <v>3389.4</v>
      </c>
      <c r="O211" s="231">
        <v>700</v>
      </c>
      <c r="P211" s="231">
        <v>2061.2</v>
      </c>
      <c r="Q211" s="347"/>
      <c r="R211" s="333"/>
      <c r="S211" s="122"/>
      <c r="T211" s="132">
        <f t="shared" si="102"/>
        <v>2761.2</v>
      </c>
      <c r="U211" s="232">
        <v>854</v>
      </c>
      <c r="V211" s="232">
        <v>1282</v>
      </c>
      <c r="W211" s="165"/>
      <c r="X211" s="165"/>
      <c r="Y211" s="64"/>
      <c r="Z211" s="70">
        <f t="shared" si="83"/>
        <v>2136</v>
      </c>
      <c r="AA211" s="70"/>
      <c r="AB211" s="141">
        <v>4</v>
      </c>
      <c r="AC211" s="202" t="s">
        <v>254</v>
      </c>
      <c r="AD211" s="147"/>
      <c r="AE211" s="194">
        <f t="shared" si="82"/>
        <v>11796.400000000001</v>
      </c>
      <c r="AF211" s="194">
        <f t="shared" si="103"/>
        <v>4254</v>
      </c>
      <c r="AG211" s="195">
        <f t="shared" si="104"/>
        <v>7542.400000000001</v>
      </c>
      <c r="AH211" s="195">
        <f t="shared" si="105"/>
        <v>0</v>
      </c>
      <c r="AI211" s="194">
        <f t="shared" si="106"/>
        <v>0</v>
      </c>
      <c r="AJ211" s="196" t="e">
        <f>#REF!/210</f>
        <v>#REF!</v>
      </c>
      <c r="AK211" s="197">
        <f t="shared" si="107"/>
        <v>0</v>
      </c>
      <c r="AL211" s="194" t="e">
        <f>AE211/#REF!*100</f>
        <v>#REF!</v>
      </c>
      <c r="AM211" s="194" t="e">
        <f>AE211-#REF!</f>
        <v>#REF!</v>
      </c>
    </row>
    <row r="212" spans="1:39" s="4" customFormat="1" ht="22.5" customHeight="1">
      <c r="A212" s="35">
        <v>173</v>
      </c>
      <c r="B212" s="51" t="s">
        <v>189</v>
      </c>
      <c r="C212" s="267">
        <v>2025</v>
      </c>
      <c r="D212" s="267">
        <v>3155.5</v>
      </c>
      <c r="E212" s="275"/>
      <c r="F212" s="266"/>
      <c r="G212" s="185"/>
      <c r="H212" s="285">
        <f t="shared" si="101"/>
        <v>5180.5</v>
      </c>
      <c r="I212" s="226">
        <v>2300</v>
      </c>
      <c r="J212" s="317"/>
      <c r="K212" s="226"/>
      <c r="L212" s="165"/>
      <c r="M212" s="111"/>
      <c r="N212" s="134">
        <f t="shared" si="81"/>
        <v>2300</v>
      </c>
      <c r="O212" s="280">
        <v>2200</v>
      </c>
      <c r="P212" s="280">
        <v>2563.8</v>
      </c>
      <c r="Q212" s="347"/>
      <c r="R212" s="333"/>
      <c r="S212" s="122"/>
      <c r="T212" s="132">
        <f t="shared" si="102"/>
        <v>4763.8</v>
      </c>
      <c r="U212" s="377">
        <v>1925</v>
      </c>
      <c r="V212" s="377">
        <v>3356.1</v>
      </c>
      <c r="W212" s="165"/>
      <c r="X212" s="165"/>
      <c r="Y212" s="64"/>
      <c r="Z212" s="70">
        <f t="shared" si="83"/>
        <v>5281.1</v>
      </c>
      <c r="AA212" s="70"/>
      <c r="AB212" s="141">
        <v>5</v>
      </c>
      <c r="AC212" s="202" t="s">
        <v>257</v>
      </c>
      <c r="AD212" s="147"/>
      <c r="AE212" s="194">
        <f t="shared" si="82"/>
        <v>17525.4</v>
      </c>
      <c r="AF212" s="194">
        <f t="shared" si="103"/>
        <v>8450</v>
      </c>
      <c r="AG212" s="195">
        <f t="shared" si="104"/>
        <v>9075.4</v>
      </c>
      <c r="AH212" s="195">
        <f t="shared" si="105"/>
        <v>0</v>
      </c>
      <c r="AI212" s="194">
        <f t="shared" si="106"/>
        <v>0</v>
      </c>
      <c r="AJ212" s="196" t="e">
        <f>#REF!/210</f>
        <v>#REF!</v>
      </c>
      <c r="AK212" s="197">
        <f t="shared" si="107"/>
        <v>0</v>
      </c>
      <c r="AL212" s="194" t="e">
        <f>AE212/#REF!*100</f>
        <v>#REF!</v>
      </c>
      <c r="AM212" s="194" t="e">
        <f>AE212-#REF!</f>
        <v>#REF!</v>
      </c>
    </row>
    <row r="213" spans="1:39" s="4" customFormat="1" ht="22.5" customHeight="1">
      <c r="A213" s="35">
        <v>174</v>
      </c>
      <c r="B213" s="51" t="s">
        <v>169</v>
      </c>
      <c r="C213" s="267">
        <v>850</v>
      </c>
      <c r="D213" s="267">
        <v>1219</v>
      </c>
      <c r="E213" s="275"/>
      <c r="F213" s="266"/>
      <c r="G213" s="185"/>
      <c r="H213" s="285">
        <f t="shared" si="101"/>
        <v>2069</v>
      </c>
      <c r="I213" s="226"/>
      <c r="J213" s="229"/>
      <c r="K213" s="226"/>
      <c r="L213" s="165"/>
      <c r="M213" s="111"/>
      <c r="N213" s="134">
        <f t="shared" si="81"/>
        <v>0</v>
      </c>
      <c r="O213" s="362"/>
      <c r="P213" s="241"/>
      <c r="Q213" s="347"/>
      <c r="R213" s="333"/>
      <c r="S213" s="122"/>
      <c r="T213" s="132">
        <f t="shared" si="102"/>
        <v>0</v>
      </c>
      <c r="U213" s="231"/>
      <c r="V213" s="231"/>
      <c r="W213" s="165"/>
      <c r="X213" s="165"/>
      <c r="Y213" s="64"/>
      <c r="Z213" s="70">
        <f t="shared" si="83"/>
        <v>0</v>
      </c>
      <c r="AA213" s="70"/>
      <c r="AB213" s="141">
        <v>6</v>
      </c>
      <c r="AC213" s="202" t="s">
        <v>258</v>
      </c>
      <c r="AD213" s="147"/>
      <c r="AE213" s="194">
        <f t="shared" si="82"/>
        <v>2069</v>
      </c>
      <c r="AF213" s="194">
        <f t="shared" si="103"/>
        <v>850</v>
      </c>
      <c r="AG213" s="195">
        <f t="shared" si="104"/>
        <v>1219</v>
      </c>
      <c r="AH213" s="195">
        <f t="shared" si="105"/>
        <v>0</v>
      </c>
      <c r="AI213" s="194">
        <f t="shared" si="106"/>
        <v>0</v>
      </c>
      <c r="AJ213" s="196" t="e">
        <f>#REF!/210</f>
        <v>#REF!</v>
      </c>
      <c r="AK213" s="197">
        <f t="shared" si="107"/>
        <v>0</v>
      </c>
      <c r="AL213" s="194" t="e">
        <f>AE213/#REF!*100</f>
        <v>#REF!</v>
      </c>
      <c r="AM213" s="194" t="e">
        <f>AE213-#REF!</f>
        <v>#REF!</v>
      </c>
    </row>
    <row r="214" spans="1:39" s="4" customFormat="1" ht="22.5" customHeight="1">
      <c r="A214" s="35">
        <v>175</v>
      </c>
      <c r="B214" s="51" t="s">
        <v>190</v>
      </c>
      <c r="C214" s="267"/>
      <c r="D214" s="267">
        <v>2015</v>
      </c>
      <c r="E214" s="275"/>
      <c r="F214" s="266"/>
      <c r="G214" s="185"/>
      <c r="H214" s="285">
        <f t="shared" si="101"/>
        <v>2015</v>
      </c>
      <c r="I214" s="226"/>
      <c r="J214" s="229"/>
      <c r="K214" s="226"/>
      <c r="L214" s="165"/>
      <c r="M214" s="111"/>
      <c r="N214" s="134">
        <f t="shared" si="81"/>
        <v>0</v>
      </c>
      <c r="O214" s="340"/>
      <c r="P214" s="241"/>
      <c r="Q214" s="347"/>
      <c r="R214" s="333"/>
      <c r="S214" s="122"/>
      <c r="T214" s="132">
        <f t="shared" si="102"/>
        <v>0</v>
      </c>
      <c r="U214" s="231"/>
      <c r="V214" s="231"/>
      <c r="W214" s="165"/>
      <c r="X214" s="165"/>
      <c r="Y214" s="64"/>
      <c r="Z214" s="70">
        <f t="shared" si="83"/>
        <v>0</v>
      </c>
      <c r="AA214" s="70"/>
      <c r="AB214" s="141">
        <v>7</v>
      </c>
      <c r="AC214" s="202" t="s">
        <v>259</v>
      </c>
      <c r="AD214" s="147"/>
      <c r="AE214" s="194">
        <f t="shared" si="82"/>
        <v>2015</v>
      </c>
      <c r="AF214" s="194">
        <f t="shared" si="103"/>
        <v>0</v>
      </c>
      <c r="AG214" s="195">
        <f t="shared" si="104"/>
        <v>2015</v>
      </c>
      <c r="AH214" s="195">
        <f t="shared" si="105"/>
        <v>0</v>
      </c>
      <c r="AI214" s="194">
        <f t="shared" si="106"/>
        <v>0</v>
      </c>
      <c r="AJ214" s="196" t="e">
        <f>#REF!/210</f>
        <v>#REF!</v>
      </c>
      <c r="AK214" s="197">
        <f t="shared" si="107"/>
        <v>0</v>
      </c>
      <c r="AL214" s="194" t="e">
        <f>AE214/#REF!*100</f>
        <v>#REF!</v>
      </c>
      <c r="AM214" s="194" t="e">
        <f>AE214-#REF!</f>
        <v>#REF!</v>
      </c>
    </row>
    <row r="215" spans="1:39" s="4" customFormat="1" ht="22.5" customHeight="1">
      <c r="A215" s="35">
        <v>176</v>
      </c>
      <c r="B215" s="51" t="s">
        <v>170</v>
      </c>
      <c r="C215" s="267">
        <v>1030</v>
      </c>
      <c r="D215" s="267">
        <v>7263.8</v>
      </c>
      <c r="E215" s="275"/>
      <c r="F215" s="266"/>
      <c r="G215" s="185"/>
      <c r="H215" s="285">
        <f t="shared" si="101"/>
        <v>8293.8</v>
      </c>
      <c r="I215" s="226">
        <v>2330</v>
      </c>
      <c r="J215" s="229"/>
      <c r="K215" s="294"/>
      <c r="L215" s="165"/>
      <c r="M215" s="111"/>
      <c r="N215" s="134">
        <f t="shared" si="81"/>
        <v>2330</v>
      </c>
      <c r="O215" s="372">
        <v>1400</v>
      </c>
      <c r="P215" s="236">
        <v>1621.9</v>
      </c>
      <c r="Q215" s="347"/>
      <c r="R215" s="333"/>
      <c r="S215" s="122"/>
      <c r="T215" s="132">
        <f t="shared" si="102"/>
        <v>3021.9</v>
      </c>
      <c r="U215" s="228">
        <v>1190</v>
      </c>
      <c r="V215" s="232">
        <v>3594.7</v>
      </c>
      <c r="W215" s="165"/>
      <c r="X215" s="165"/>
      <c r="Y215" s="64"/>
      <c r="Z215" s="70">
        <f t="shared" si="83"/>
        <v>4784.7</v>
      </c>
      <c r="AA215" s="70"/>
      <c r="AB215" s="141">
        <v>8</v>
      </c>
      <c r="AC215" s="202" t="s">
        <v>260</v>
      </c>
      <c r="AD215" s="147"/>
      <c r="AE215" s="194">
        <f t="shared" si="82"/>
        <v>18430.4</v>
      </c>
      <c r="AF215" s="194">
        <f t="shared" si="103"/>
        <v>5950</v>
      </c>
      <c r="AG215" s="195">
        <f t="shared" si="104"/>
        <v>12480.400000000001</v>
      </c>
      <c r="AH215" s="195">
        <f t="shared" si="105"/>
        <v>0</v>
      </c>
      <c r="AI215" s="194">
        <f t="shared" si="106"/>
        <v>0</v>
      </c>
      <c r="AJ215" s="196" t="e">
        <f>#REF!/210</f>
        <v>#REF!</v>
      </c>
      <c r="AK215" s="197">
        <f t="shared" si="107"/>
        <v>0</v>
      </c>
      <c r="AL215" s="194" t="e">
        <f>AE215/#REF!*100</f>
        <v>#REF!</v>
      </c>
      <c r="AM215" s="194" t="e">
        <f>AE215-#REF!</f>
        <v>#REF!</v>
      </c>
    </row>
    <row r="216" spans="1:39" s="4" customFormat="1" ht="22.5" customHeight="1">
      <c r="A216" s="35">
        <v>177</v>
      </c>
      <c r="B216" s="182" t="s">
        <v>52</v>
      </c>
      <c r="C216" s="274">
        <v>700</v>
      </c>
      <c r="D216" s="267">
        <v>268.5</v>
      </c>
      <c r="E216" s="275"/>
      <c r="F216" s="266"/>
      <c r="G216" s="185"/>
      <c r="H216" s="285">
        <f t="shared" si="101"/>
        <v>968.5</v>
      </c>
      <c r="I216" s="226"/>
      <c r="J216" s="226"/>
      <c r="K216" s="223"/>
      <c r="L216" s="165"/>
      <c r="M216" s="111"/>
      <c r="N216" s="134">
        <f t="shared" si="81"/>
        <v>0</v>
      </c>
      <c r="O216" s="370"/>
      <c r="P216" s="370"/>
      <c r="Q216" s="347"/>
      <c r="R216" s="333"/>
      <c r="S216" s="122"/>
      <c r="T216" s="132">
        <f t="shared" si="102"/>
        <v>0</v>
      </c>
      <c r="U216" s="231"/>
      <c r="V216" s="231"/>
      <c r="W216" s="165"/>
      <c r="X216" s="165"/>
      <c r="Y216" s="111"/>
      <c r="Z216" s="70">
        <f t="shared" si="83"/>
        <v>0</v>
      </c>
      <c r="AA216" s="70"/>
      <c r="AB216" s="141">
        <v>9</v>
      </c>
      <c r="AC216" s="210" t="s">
        <v>256</v>
      </c>
      <c r="AD216" s="147"/>
      <c r="AE216" s="194">
        <f t="shared" si="82"/>
        <v>968.5</v>
      </c>
      <c r="AF216" s="194">
        <f t="shared" si="103"/>
        <v>700</v>
      </c>
      <c r="AG216" s="195">
        <f t="shared" si="104"/>
        <v>268.5</v>
      </c>
      <c r="AH216" s="195">
        <f t="shared" si="105"/>
        <v>0</v>
      </c>
      <c r="AI216" s="194">
        <f t="shared" si="106"/>
        <v>0</v>
      </c>
      <c r="AJ216" s="196" t="e">
        <f>#REF!/210</f>
        <v>#REF!</v>
      </c>
      <c r="AK216" s="197">
        <f t="shared" si="107"/>
        <v>0</v>
      </c>
      <c r="AL216" s="194" t="e">
        <f>AE216/#REF!*100</f>
        <v>#REF!</v>
      </c>
      <c r="AM216" s="194" t="e">
        <f>AE216-#REF!</f>
        <v>#REF!</v>
      </c>
    </row>
    <row r="217" spans="1:39" s="4" customFormat="1" ht="22.5" customHeight="1">
      <c r="A217" s="35">
        <v>178</v>
      </c>
      <c r="B217" s="182" t="s">
        <v>53</v>
      </c>
      <c r="C217" s="274">
        <v>2800</v>
      </c>
      <c r="D217" s="267">
        <v>18274.7</v>
      </c>
      <c r="E217" s="275"/>
      <c r="F217" s="266"/>
      <c r="G217" s="185"/>
      <c r="H217" s="285">
        <f t="shared" si="101"/>
        <v>21074.7</v>
      </c>
      <c r="I217" s="226">
        <v>2500</v>
      </c>
      <c r="J217" s="226">
        <v>20177.5</v>
      </c>
      <c r="K217" s="223"/>
      <c r="L217" s="165"/>
      <c r="M217" s="111"/>
      <c r="N217" s="134">
        <f t="shared" si="81"/>
        <v>22677.5</v>
      </c>
      <c r="O217" s="231">
        <v>3400</v>
      </c>
      <c r="P217" s="231">
        <v>11802.5</v>
      </c>
      <c r="Q217" s="347"/>
      <c r="R217" s="333"/>
      <c r="S217" s="122"/>
      <c r="T217" s="132">
        <f t="shared" si="102"/>
        <v>15202.5</v>
      </c>
      <c r="U217" s="232">
        <v>3400</v>
      </c>
      <c r="V217" s="232">
        <v>13000</v>
      </c>
      <c r="W217" s="165"/>
      <c r="X217" s="165"/>
      <c r="Y217" s="111"/>
      <c r="Z217" s="70">
        <f t="shared" si="83"/>
        <v>16400</v>
      </c>
      <c r="AA217" s="70"/>
      <c r="AB217" s="141">
        <v>10</v>
      </c>
      <c r="AC217" s="210" t="s">
        <v>255</v>
      </c>
      <c r="AD217" s="147"/>
      <c r="AE217" s="194">
        <f t="shared" si="82"/>
        <v>75354.7</v>
      </c>
      <c r="AF217" s="194">
        <f t="shared" si="103"/>
        <v>12100</v>
      </c>
      <c r="AG217" s="195">
        <f t="shared" si="104"/>
        <v>63254.7</v>
      </c>
      <c r="AH217" s="195">
        <f t="shared" si="105"/>
        <v>0</v>
      </c>
      <c r="AI217" s="194">
        <f t="shared" si="106"/>
        <v>0</v>
      </c>
      <c r="AJ217" s="196" t="e">
        <f>#REF!/210</f>
        <v>#REF!</v>
      </c>
      <c r="AK217" s="197">
        <f t="shared" si="107"/>
        <v>0</v>
      </c>
      <c r="AL217" s="194" t="e">
        <f>AE217/#REF!*100</f>
        <v>#REF!</v>
      </c>
      <c r="AM217" s="194" t="e">
        <f>AE217-#REF!</f>
        <v>#REF!</v>
      </c>
    </row>
    <row r="218" spans="1:39" s="4" customFormat="1" ht="22.5" customHeight="1">
      <c r="A218" s="35">
        <v>179</v>
      </c>
      <c r="B218" s="44" t="s">
        <v>85</v>
      </c>
      <c r="C218" s="275">
        <v>2155</v>
      </c>
      <c r="D218" s="275">
        <v>41468</v>
      </c>
      <c r="E218" s="275"/>
      <c r="F218" s="266"/>
      <c r="G218" s="185"/>
      <c r="H218" s="285">
        <f t="shared" si="101"/>
        <v>43623</v>
      </c>
      <c r="I218" s="226">
        <v>850</v>
      </c>
      <c r="J218" s="226">
        <f>14520.7+1200</f>
        <v>15720.7</v>
      </c>
      <c r="K218" s="223"/>
      <c r="L218" s="165"/>
      <c r="M218" s="111"/>
      <c r="N218" s="134">
        <f t="shared" si="81"/>
        <v>16570.7</v>
      </c>
      <c r="O218" s="231">
        <v>735</v>
      </c>
      <c r="P218" s="231">
        <f>14535.6+1080</f>
        <v>15615.6</v>
      </c>
      <c r="Q218" s="347"/>
      <c r="R218" s="333"/>
      <c r="S218" s="357"/>
      <c r="T218" s="132">
        <f t="shared" si="102"/>
        <v>16350.6</v>
      </c>
      <c r="U218" s="232">
        <v>1050</v>
      </c>
      <c r="V218" s="232">
        <v>12820.3</v>
      </c>
      <c r="W218" s="165"/>
      <c r="X218" s="165"/>
      <c r="Y218" s="64"/>
      <c r="Z218" s="70">
        <f t="shared" si="83"/>
        <v>13870.3</v>
      </c>
      <c r="AA218" s="70"/>
      <c r="AB218" s="141">
        <v>11</v>
      </c>
      <c r="AC218" s="206" t="s">
        <v>85</v>
      </c>
      <c r="AD218" s="147"/>
      <c r="AE218" s="194">
        <f t="shared" si="82"/>
        <v>90414.6</v>
      </c>
      <c r="AF218" s="194">
        <f t="shared" si="103"/>
        <v>4790</v>
      </c>
      <c r="AG218" s="195">
        <f t="shared" si="104"/>
        <v>85624.6</v>
      </c>
      <c r="AH218" s="195">
        <f t="shared" si="105"/>
        <v>0</v>
      </c>
      <c r="AI218" s="194">
        <f t="shared" si="106"/>
        <v>0</v>
      </c>
      <c r="AJ218" s="196" t="e">
        <f>#REF!/210</f>
        <v>#REF!</v>
      </c>
      <c r="AK218" s="197">
        <f t="shared" si="107"/>
        <v>0</v>
      </c>
      <c r="AL218" s="194" t="e">
        <f>AE218/#REF!*100</f>
        <v>#REF!</v>
      </c>
      <c r="AM218" s="194" t="e">
        <f>AE218-#REF!</f>
        <v>#REF!</v>
      </c>
    </row>
    <row r="219" spans="1:39" s="4" customFormat="1" ht="22.5" customHeight="1">
      <c r="A219" s="35"/>
      <c r="B219" s="44"/>
      <c r="C219" s="275"/>
      <c r="D219" s="275"/>
      <c r="E219" s="272"/>
      <c r="F219" s="266"/>
      <c r="G219" s="185"/>
      <c r="H219" s="154"/>
      <c r="I219" s="226"/>
      <c r="J219" s="226"/>
      <c r="K219" s="223"/>
      <c r="L219" s="165"/>
      <c r="M219" s="111"/>
      <c r="N219" s="134"/>
      <c r="O219" s="241"/>
      <c r="P219" s="241"/>
      <c r="Q219" s="333"/>
      <c r="R219" s="333"/>
      <c r="S219" s="357"/>
      <c r="T219" s="132"/>
      <c r="U219" s="231"/>
      <c r="V219" s="231"/>
      <c r="W219" s="165"/>
      <c r="X219" s="165"/>
      <c r="Y219" s="64"/>
      <c r="Z219" s="70"/>
      <c r="AA219" s="70"/>
      <c r="AB219" s="141"/>
      <c r="AC219" s="209" t="s">
        <v>57</v>
      </c>
      <c r="AD219" s="264"/>
      <c r="AE219" s="265">
        <f>SUM(AE208:AE218)</f>
        <v>329846.071</v>
      </c>
      <c r="AF219" s="265">
        <f aca="true" t="shared" si="108" ref="AF219:AM219">SUM(AF208:AF218)</f>
        <v>79826.8</v>
      </c>
      <c r="AG219" s="265">
        <f t="shared" si="108"/>
        <v>229988.031</v>
      </c>
      <c r="AH219" s="265">
        <f t="shared" si="108"/>
        <v>20031.239999999998</v>
      </c>
      <c r="AI219" s="265">
        <f t="shared" si="108"/>
        <v>0</v>
      </c>
      <c r="AJ219" s="265" t="e">
        <f t="shared" si="108"/>
        <v>#REF!</v>
      </c>
      <c r="AK219" s="265">
        <f t="shared" si="108"/>
        <v>0</v>
      </c>
      <c r="AL219" s="265" t="e">
        <f t="shared" si="108"/>
        <v>#REF!</v>
      </c>
      <c r="AM219" s="265" t="e">
        <f t="shared" si="108"/>
        <v>#REF!</v>
      </c>
    </row>
    <row r="220" spans="1:39" s="4" customFormat="1" ht="31.5" customHeight="1">
      <c r="A220" s="35"/>
      <c r="B220" s="44"/>
      <c r="C220" s="275"/>
      <c r="D220" s="275"/>
      <c r="E220" s="272"/>
      <c r="F220" s="266"/>
      <c r="G220" s="185"/>
      <c r="H220" s="154"/>
      <c r="I220" s="226"/>
      <c r="J220" s="226"/>
      <c r="K220" s="223"/>
      <c r="L220" s="165"/>
      <c r="M220" s="111"/>
      <c r="N220" s="134"/>
      <c r="O220" s="241"/>
      <c r="P220" s="241"/>
      <c r="Q220" s="333"/>
      <c r="R220" s="333"/>
      <c r="S220" s="357"/>
      <c r="T220" s="132"/>
      <c r="U220" s="231"/>
      <c r="V220" s="231"/>
      <c r="W220" s="165"/>
      <c r="X220" s="165"/>
      <c r="Y220" s="64"/>
      <c r="Z220" s="70"/>
      <c r="AA220" s="70"/>
      <c r="AB220" s="70"/>
      <c r="AC220" s="206"/>
      <c r="AD220" s="262"/>
      <c r="AE220" s="378" t="s">
        <v>342</v>
      </c>
      <c r="AF220" s="379"/>
      <c r="AG220" s="379"/>
      <c r="AH220" s="379"/>
      <c r="AI220" s="380"/>
      <c r="AJ220" s="196"/>
      <c r="AK220" s="197"/>
      <c r="AL220" s="194"/>
      <c r="AM220" s="194"/>
    </row>
    <row r="221" spans="1:39" s="4" customFormat="1" ht="22.5" customHeight="1">
      <c r="A221" s="35"/>
      <c r="B221" s="44"/>
      <c r="C221" s="275"/>
      <c r="D221" s="275"/>
      <c r="E221" s="272"/>
      <c r="F221" s="266"/>
      <c r="G221" s="185"/>
      <c r="H221" s="154"/>
      <c r="I221" s="226"/>
      <c r="J221" s="226"/>
      <c r="K221" s="223"/>
      <c r="L221" s="165"/>
      <c r="M221" s="111"/>
      <c r="N221" s="134"/>
      <c r="O221" s="241"/>
      <c r="P221" s="241"/>
      <c r="Q221" s="333"/>
      <c r="R221" s="333"/>
      <c r="S221" s="357"/>
      <c r="T221" s="132"/>
      <c r="U221" s="231"/>
      <c r="V221" s="231"/>
      <c r="W221" s="165"/>
      <c r="X221" s="165"/>
      <c r="Y221" s="64"/>
      <c r="Z221" s="70"/>
      <c r="AA221" s="70"/>
      <c r="AB221" s="70"/>
      <c r="AC221" s="206"/>
      <c r="AD221" s="192"/>
      <c r="AE221" s="68" t="s">
        <v>20</v>
      </c>
      <c r="AF221" s="142" t="s">
        <v>16</v>
      </c>
      <c r="AG221" s="142" t="s">
        <v>17</v>
      </c>
      <c r="AH221" s="142" t="s">
        <v>18</v>
      </c>
      <c r="AI221" s="142" t="s">
        <v>19</v>
      </c>
      <c r="AJ221" s="196"/>
      <c r="AK221" s="197"/>
      <c r="AL221" s="194"/>
      <c r="AM221" s="194"/>
    </row>
    <row r="222" spans="1:39" s="4" customFormat="1" ht="22.5" customHeight="1">
      <c r="A222" s="35">
        <v>180</v>
      </c>
      <c r="B222" s="175" t="s">
        <v>8</v>
      </c>
      <c r="C222" s="275">
        <v>7724</v>
      </c>
      <c r="D222" s="275"/>
      <c r="E222" s="275">
        <v>10277.2</v>
      </c>
      <c r="F222" s="275"/>
      <c r="G222" s="185"/>
      <c r="H222" s="285">
        <f aca="true" t="shared" si="109" ref="H222:H236">C222+D222+E222+F222</f>
        <v>18001.2</v>
      </c>
      <c r="I222" s="226">
        <v>2750</v>
      </c>
      <c r="J222" s="226"/>
      <c r="K222" s="226">
        <v>9350.698</v>
      </c>
      <c r="L222" s="165"/>
      <c r="M222" s="110"/>
      <c r="N222" s="134">
        <f t="shared" si="81"/>
        <v>12100.698</v>
      </c>
      <c r="O222" s="231">
        <f>600+699.5</f>
        <v>1299.5</v>
      </c>
      <c r="P222" s="231">
        <v>27.5</v>
      </c>
      <c r="Q222" s="231">
        <f>6553.467+1766.689</f>
        <v>8320.155999999999</v>
      </c>
      <c r="R222" s="93"/>
      <c r="S222" s="110"/>
      <c r="T222" s="132">
        <f aca="true" t="shared" si="110" ref="T222:T236">O222+P222+Q222+R222</f>
        <v>9647.155999999999</v>
      </c>
      <c r="U222" s="372">
        <v>2918</v>
      </c>
      <c r="V222" s="372">
        <v>197.3</v>
      </c>
      <c r="W222" s="372">
        <v>6898.857</v>
      </c>
      <c r="X222" s="165"/>
      <c r="Y222" s="110"/>
      <c r="Z222" s="70">
        <f t="shared" si="83"/>
        <v>10014.157</v>
      </c>
      <c r="AA222" s="70"/>
      <c r="AB222" s="141">
        <v>1</v>
      </c>
      <c r="AC222" s="191" t="s">
        <v>8</v>
      </c>
      <c r="AD222" s="147"/>
      <c r="AE222" s="194">
        <f t="shared" si="82"/>
        <v>49763.210999999996</v>
      </c>
      <c r="AF222" s="194">
        <f aca="true" t="shared" si="111" ref="AF222:AF236">C222+I222+O222+U222</f>
        <v>14691.5</v>
      </c>
      <c r="AG222" s="195">
        <f aca="true" t="shared" si="112" ref="AG222:AG236">D222+J222+P222+V222</f>
        <v>224.8</v>
      </c>
      <c r="AH222" s="195">
        <f aca="true" t="shared" si="113" ref="AH222:AH236">E222+K222+Q222+W222</f>
        <v>34846.911</v>
      </c>
      <c r="AI222" s="194">
        <f aca="true" t="shared" si="114" ref="AI222:AI236">F222+L222+R222+X222</f>
        <v>0</v>
      </c>
      <c r="AJ222" s="196" t="e">
        <f>#REF!/210</f>
        <v>#REF!</v>
      </c>
      <c r="AK222" s="197">
        <f aca="true" t="shared" si="115" ref="AK222:AK236">G222+M222+S222+Y222</f>
        <v>0</v>
      </c>
      <c r="AL222" s="194" t="e">
        <f>AE222/#REF!*100</f>
        <v>#REF!</v>
      </c>
      <c r="AM222" s="194" t="e">
        <f>AE222-#REF!</f>
        <v>#REF!</v>
      </c>
    </row>
    <row r="223" spans="1:39" s="4" customFormat="1" ht="22.5" customHeight="1">
      <c r="A223" s="35">
        <v>181</v>
      </c>
      <c r="B223" s="51" t="s">
        <v>171</v>
      </c>
      <c r="C223" s="267">
        <v>11867</v>
      </c>
      <c r="D223" s="267">
        <v>11751.4</v>
      </c>
      <c r="E223" s="275"/>
      <c r="F223" s="266"/>
      <c r="G223" s="185"/>
      <c r="H223" s="285">
        <f t="shared" si="109"/>
        <v>23618.4</v>
      </c>
      <c r="I223" s="226">
        <v>3170</v>
      </c>
      <c r="J223" s="226">
        <v>4294.5</v>
      </c>
      <c r="K223" s="93"/>
      <c r="L223" s="165"/>
      <c r="M223" s="111"/>
      <c r="N223" s="134">
        <f t="shared" si="81"/>
        <v>7464.5</v>
      </c>
      <c r="O223" s="231">
        <v>3260</v>
      </c>
      <c r="P223" s="231">
        <v>2420.5</v>
      </c>
      <c r="Q223" s="231"/>
      <c r="R223" s="330"/>
      <c r="S223" s="122"/>
      <c r="T223" s="132">
        <f t="shared" si="110"/>
        <v>5680.5</v>
      </c>
      <c r="U223" s="231">
        <v>3462</v>
      </c>
      <c r="V223" s="231">
        <v>3837.2</v>
      </c>
      <c r="W223" s="244"/>
      <c r="X223" s="165"/>
      <c r="Y223" s="64"/>
      <c r="Z223" s="70">
        <f t="shared" si="83"/>
        <v>7299.2</v>
      </c>
      <c r="AA223" s="70"/>
      <c r="AB223" s="141">
        <v>2</v>
      </c>
      <c r="AC223" s="202" t="s">
        <v>304</v>
      </c>
      <c r="AD223" s="147"/>
      <c r="AE223" s="194">
        <f t="shared" si="82"/>
        <v>44062.600000000006</v>
      </c>
      <c r="AF223" s="194">
        <f t="shared" si="111"/>
        <v>21759</v>
      </c>
      <c r="AG223" s="195">
        <f t="shared" si="112"/>
        <v>22303.600000000002</v>
      </c>
      <c r="AH223" s="195">
        <f t="shared" si="113"/>
        <v>0</v>
      </c>
      <c r="AI223" s="194">
        <f t="shared" si="114"/>
        <v>0</v>
      </c>
      <c r="AJ223" s="196" t="e">
        <f>#REF!/210</f>
        <v>#REF!</v>
      </c>
      <c r="AK223" s="197">
        <f t="shared" si="115"/>
        <v>0</v>
      </c>
      <c r="AL223" s="194" t="e">
        <f>AE223/#REF!*100</f>
        <v>#REF!</v>
      </c>
      <c r="AM223" s="194" t="e">
        <f>AE223-#REF!</f>
        <v>#REF!</v>
      </c>
    </row>
    <row r="224" spans="1:39" s="4" customFormat="1" ht="21.75" customHeight="1">
      <c r="A224" s="35">
        <v>182</v>
      </c>
      <c r="B224" s="51" t="s">
        <v>188</v>
      </c>
      <c r="C224" s="275"/>
      <c r="D224" s="275"/>
      <c r="E224" s="275"/>
      <c r="F224" s="266"/>
      <c r="G224" s="185"/>
      <c r="H224" s="285">
        <f t="shared" si="109"/>
        <v>0</v>
      </c>
      <c r="I224" s="303"/>
      <c r="J224" s="303"/>
      <c r="K224" s="165"/>
      <c r="L224" s="165"/>
      <c r="M224" s="111"/>
      <c r="N224" s="134">
        <f t="shared" si="81"/>
        <v>0</v>
      </c>
      <c r="O224" s="307"/>
      <c r="P224" s="307"/>
      <c r="Q224" s="342"/>
      <c r="R224" s="330"/>
      <c r="S224" s="122"/>
      <c r="T224" s="132">
        <f t="shared" si="110"/>
        <v>0</v>
      </c>
      <c r="U224" s="246"/>
      <c r="V224" s="247"/>
      <c r="W224" s="162"/>
      <c r="X224" s="165"/>
      <c r="Y224" s="64"/>
      <c r="Z224" s="70">
        <f t="shared" si="83"/>
        <v>0</v>
      </c>
      <c r="AA224" s="70"/>
      <c r="AB224" s="141">
        <v>3</v>
      </c>
      <c r="AC224" s="202" t="s">
        <v>188</v>
      </c>
      <c r="AD224" s="147" t="s">
        <v>346</v>
      </c>
      <c r="AE224" s="194">
        <f t="shared" si="82"/>
        <v>0</v>
      </c>
      <c r="AF224" s="194">
        <f t="shared" si="111"/>
        <v>0</v>
      </c>
      <c r="AG224" s="195">
        <f t="shared" si="112"/>
        <v>0</v>
      </c>
      <c r="AH224" s="195">
        <f t="shared" si="113"/>
        <v>0</v>
      </c>
      <c r="AI224" s="194">
        <f t="shared" si="114"/>
        <v>0</v>
      </c>
      <c r="AJ224" s="196" t="e">
        <f>#REF!/210</f>
        <v>#REF!</v>
      </c>
      <c r="AK224" s="197">
        <f t="shared" si="115"/>
        <v>0</v>
      </c>
      <c r="AL224" s="194" t="e">
        <f>AE224/#REF!*100</f>
        <v>#REF!</v>
      </c>
      <c r="AM224" s="194" t="e">
        <f>AE224-#REF!</f>
        <v>#REF!</v>
      </c>
    </row>
    <row r="225" spans="1:39" s="4" customFormat="1" ht="26.25" customHeight="1">
      <c r="A225" s="35">
        <v>183</v>
      </c>
      <c r="B225" s="51" t="s">
        <v>200</v>
      </c>
      <c r="C225" s="275"/>
      <c r="D225" s="275"/>
      <c r="E225" s="275"/>
      <c r="F225" s="266"/>
      <c r="G225" s="185"/>
      <c r="H225" s="285">
        <f t="shared" si="109"/>
        <v>0</v>
      </c>
      <c r="I225" s="296"/>
      <c r="J225" s="296"/>
      <c r="K225" s="165"/>
      <c r="L225" s="165"/>
      <c r="M225" s="111"/>
      <c r="N225" s="134">
        <f t="shared" si="81"/>
        <v>0</v>
      </c>
      <c r="O225" s="307"/>
      <c r="P225" s="307"/>
      <c r="Q225" s="330"/>
      <c r="R225" s="330"/>
      <c r="S225" s="122"/>
      <c r="T225" s="132">
        <f t="shared" si="110"/>
        <v>0</v>
      </c>
      <c r="U225" s="244"/>
      <c r="V225" s="244"/>
      <c r="W225" s="165"/>
      <c r="X225" s="165"/>
      <c r="Y225" s="64"/>
      <c r="Z225" s="70">
        <f t="shared" si="83"/>
        <v>0</v>
      </c>
      <c r="AA225" s="70"/>
      <c r="AB225" s="141">
        <v>4</v>
      </c>
      <c r="AC225" s="202" t="s">
        <v>200</v>
      </c>
      <c r="AD225" s="147" t="s">
        <v>346</v>
      </c>
      <c r="AE225" s="194">
        <f t="shared" si="82"/>
        <v>0</v>
      </c>
      <c r="AF225" s="194">
        <f t="shared" si="111"/>
        <v>0</v>
      </c>
      <c r="AG225" s="195">
        <f t="shared" si="112"/>
        <v>0</v>
      </c>
      <c r="AH225" s="195">
        <f t="shared" si="113"/>
        <v>0</v>
      </c>
      <c r="AI225" s="194">
        <f t="shared" si="114"/>
        <v>0</v>
      </c>
      <c r="AJ225" s="196" t="e">
        <f>#REF!/210</f>
        <v>#REF!</v>
      </c>
      <c r="AK225" s="197">
        <f t="shared" si="115"/>
        <v>0</v>
      </c>
      <c r="AL225" s="194"/>
      <c r="AM225" s="194" t="e">
        <f>AE225-#REF!</f>
        <v>#REF!</v>
      </c>
    </row>
    <row r="226" spans="1:39" s="4" customFormat="1" ht="22.5" customHeight="1">
      <c r="A226" s="35">
        <v>184</v>
      </c>
      <c r="B226" s="51" t="s">
        <v>172</v>
      </c>
      <c r="C226" s="267">
        <v>1663</v>
      </c>
      <c r="D226" s="267">
        <v>7246.4</v>
      </c>
      <c r="E226" s="275"/>
      <c r="F226" s="266"/>
      <c r="G226" s="185"/>
      <c r="H226" s="285">
        <f t="shared" si="109"/>
        <v>8909.4</v>
      </c>
      <c r="I226" s="226">
        <v>1695</v>
      </c>
      <c r="J226" s="226">
        <v>4950.6</v>
      </c>
      <c r="K226" s="165"/>
      <c r="L226" s="165"/>
      <c r="M226" s="111"/>
      <c r="N226" s="134">
        <f t="shared" si="81"/>
        <v>6645.6</v>
      </c>
      <c r="O226" s="231">
        <v>1590</v>
      </c>
      <c r="P226" s="231">
        <v>3752.6</v>
      </c>
      <c r="Q226" s="330"/>
      <c r="R226" s="330"/>
      <c r="S226" s="122"/>
      <c r="T226" s="132">
        <f t="shared" si="110"/>
        <v>5342.6</v>
      </c>
      <c r="U226" s="231">
        <v>2000</v>
      </c>
      <c r="V226" s="231">
        <v>4342.3</v>
      </c>
      <c r="W226" s="165"/>
      <c r="X226" s="165"/>
      <c r="Y226" s="64"/>
      <c r="Z226" s="70">
        <f t="shared" si="83"/>
        <v>6342.3</v>
      </c>
      <c r="AA226" s="70"/>
      <c r="AB226" s="141">
        <v>5</v>
      </c>
      <c r="AC226" s="202" t="s">
        <v>302</v>
      </c>
      <c r="AD226" s="147"/>
      <c r="AE226" s="194">
        <f t="shared" si="82"/>
        <v>27239.9</v>
      </c>
      <c r="AF226" s="194">
        <f t="shared" si="111"/>
        <v>6948</v>
      </c>
      <c r="AG226" s="195">
        <f t="shared" si="112"/>
        <v>20291.9</v>
      </c>
      <c r="AH226" s="195">
        <f t="shared" si="113"/>
        <v>0</v>
      </c>
      <c r="AI226" s="194">
        <f t="shared" si="114"/>
        <v>0</v>
      </c>
      <c r="AJ226" s="196" t="e">
        <f>#REF!/210</f>
        <v>#REF!</v>
      </c>
      <c r="AK226" s="197">
        <f t="shared" si="115"/>
        <v>0</v>
      </c>
      <c r="AL226" s="194" t="e">
        <f>AE226/#REF!*100</f>
        <v>#REF!</v>
      </c>
      <c r="AM226" s="194" t="e">
        <f>AE226-#REF!</f>
        <v>#REF!</v>
      </c>
    </row>
    <row r="227" spans="1:39" s="4" customFormat="1" ht="22.5" customHeight="1">
      <c r="A227" s="35">
        <v>185</v>
      </c>
      <c r="B227" s="51" t="s">
        <v>173</v>
      </c>
      <c r="C227" s="267">
        <v>661</v>
      </c>
      <c r="D227" s="267">
        <v>1738</v>
      </c>
      <c r="E227" s="275"/>
      <c r="F227" s="266"/>
      <c r="G227" s="185"/>
      <c r="H227" s="285">
        <f t="shared" si="109"/>
        <v>2399</v>
      </c>
      <c r="I227" s="231"/>
      <c r="J227" s="231"/>
      <c r="K227" s="165"/>
      <c r="L227" s="165"/>
      <c r="M227" s="111"/>
      <c r="N227" s="134">
        <f t="shared" si="81"/>
        <v>0</v>
      </c>
      <c r="O227" s="241"/>
      <c r="P227" s="241"/>
      <c r="Q227" s="330"/>
      <c r="R227" s="330"/>
      <c r="S227" s="122"/>
      <c r="T227" s="132">
        <f t="shared" si="110"/>
        <v>0</v>
      </c>
      <c r="U227" s="231"/>
      <c r="V227" s="231"/>
      <c r="W227" s="165"/>
      <c r="X227" s="165"/>
      <c r="Y227" s="64"/>
      <c r="Z227" s="70">
        <f t="shared" si="83"/>
        <v>0</v>
      </c>
      <c r="AA227" s="70"/>
      <c r="AB227" s="141">
        <v>6</v>
      </c>
      <c r="AC227" s="202" t="s">
        <v>303</v>
      </c>
      <c r="AD227" s="147"/>
      <c r="AE227" s="194">
        <f t="shared" si="82"/>
        <v>2399</v>
      </c>
      <c r="AF227" s="194">
        <f t="shared" si="111"/>
        <v>661</v>
      </c>
      <c r="AG227" s="195">
        <f t="shared" si="112"/>
        <v>1738</v>
      </c>
      <c r="AH227" s="195">
        <f t="shared" si="113"/>
        <v>0</v>
      </c>
      <c r="AI227" s="194">
        <f t="shared" si="114"/>
        <v>0</v>
      </c>
      <c r="AJ227" s="196" t="e">
        <f>#REF!/210</f>
        <v>#REF!</v>
      </c>
      <c r="AK227" s="197">
        <f t="shared" si="115"/>
        <v>0</v>
      </c>
      <c r="AL227" s="194" t="e">
        <f>AE227/#REF!*100</f>
        <v>#REF!</v>
      </c>
      <c r="AM227" s="194" t="e">
        <f>AE227-#REF!</f>
        <v>#REF!</v>
      </c>
    </row>
    <row r="228" spans="1:39" s="4" customFormat="1" ht="22.5" customHeight="1">
      <c r="A228" s="35">
        <v>186</v>
      </c>
      <c r="B228" s="51" t="s">
        <v>174</v>
      </c>
      <c r="C228" s="267">
        <v>1200</v>
      </c>
      <c r="D228" s="267">
        <v>14472.3</v>
      </c>
      <c r="E228" s="275"/>
      <c r="F228" s="266"/>
      <c r="G228" s="185"/>
      <c r="H228" s="285">
        <f t="shared" si="109"/>
        <v>15672.3</v>
      </c>
      <c r="I228" s="226">
        <v>1100</v>
      </c>
      <c r="J228" s="226">
        <v>10420</v>
      </c>
      <c r="K228" s="165"/>
      <c r="L228" s="165"/>
      <c r="M228" s="111"/>
      <c r="N228" s="134">
        <f t="shared" si="81"/>
        <v>11520</v>
      </c>
      <c r="O228" s="231">
        <v>670</v>
      </c>
      <c r="P228" s="231">
        <v>4818</v>
      </c>
      <c r="Q228" s="330"/>
      <c r="R228" s="330"/>
      <c r="S228" s="122"/>
      <c r="T228" s="132">
        <f t="shared" si="110"/>
        <v>5488</v>
      </c>
      <c r="U228" s="231">
        <v>930</v>
      </c>
      <c r="V228" s="231">
        <v>8869.5</v>
      </c>
      <c r="W228" s="165"/>
      <c r="X228" s="165"/>
      <c r="Y228" s="64"/>
      <c r="Z228" s="70">
        <f t="shared" si="83"/>
        <v>9799.5</v>
      </c>
      <c r="AA228" s="70"/>
      <c r="AB228" s="141">
        <v>7</v>
      </c>
      <c r="AC228" s="202" t="s">
        <v>305</v>
      </c>
      <c r="AD228" s="147"/>
      <c r="AE228" s="194">
        <f t="shared" si="82"/>
        <v>42479.8</v>
      </c>
      <c r="AF228" s="194">
        <f t="shared" si="111"/>
        <v>3900</v>
      </c>
      <c r="AG228" s="195">
        <f t="shared" si="112"/>
        <v>38579.8</v>
      </c>
      <c r="AH228" s="195">
        <f t="shared" si="113"/>
        <v>0</v>
      </c>
      <c r="AI228" s="194">
        <f t="shared" si="114"/>
        <v>0</v>
      </c>
      <c r="AJ228" s="196" t="e">
        <f>#REF!/210</f>
        <v>#REF!</v>
      </c>
      <c r="AK228" s="197">
        <f t="shared" si="115"/>
        <v>0</v>
      </c>
      <c r="AL228" s="194" t="e">
        <f>AE228/#REF!*100</f>
        <v>#REF!</v>
      </c>
      <c r="AM228" s="194" t="e">
        <f>AE228-#REF!</f>
        <v>#REF!</v>
      </c>
    </row>
    <row r="229" spans="1:39" s="4" customFormat="1" ht="22.5" customHeight="1">
      <c r="A229" s="35">
        <v>187</v>
      </c>
      <c r="B229" s="55" t="s">
        <v>95</v>
      </c>
      <c r="C229" s="274">
        <v>2355</v>
      </c>
      <c r="D229" s="267">
        <v>3026.9</v>
      </c>
      <c r="E229" s="275"/>
      <c r="F229" s="266"/>
      <c r="G229" s="185"/>
      <c r="H229" s="285">
        <f t="shared" si="109"/>
        <v>5381.9</v>
      </c>
      <c r="I229" s="226"/>
      <c r="J229" s="226">
        <v>5724.1</v>
      </c>
      <c r="K229" s="165"/>
      <c r="L229" s="165"/>
      <c r="M229" s="110"/>
      <c r="N229" s="134">
        <f t="shared" si="81"/>
        <v>5724.1</v>
      </c>
      <c r="O229" s="231">
        <v>687</v>
      </c>
      <c r="P229" s="231">
        <v>2009.6</v>
      </c>
      <c r="Q229" s="330"/>
      <c r="R229" s="330"/>
      <c r="S229" s="325"/>
      <c r="T229" s="132">
        <f t="shared" si="110"/>
        <v>2696.6</v>
      </c>
      <c r="U229" s="236">
        <v>843</v>
      </c>
      <c r="V229" s="236">
        <v>1900</v>
      </c>
      <c r="W229" s="165"/>
      <c r="X229" s="165"/>
      <c r="Y229" s="110"/>
      <c r="Z229" s="70">
        <f t="shared" si="83"/>
        <v>2743</v>
      </c>
      <c r="AA229" s="70"/>
      <c r="AB229" s="141">
        <v>8</v>
      </c>
      <c r="AC229" s="202" t="s">
        <v>298</v>
      </c>
      <c r="AD229" s="147"/>
      <c r="AE229" s="194">
        <f t="shared" si="82"/>
        <v>16545.6</v>
      </c>
      <c r="AF229" s="194">
        <f t="shared" si="111"/>
        <v>3885</v>
      </c>
      <c r="AG229" s="195">
        <f t="shared" si="112"/>
        <v>12660.6</v>
      </c>
      <c r="AH229" s="195">
        <f t="shared" si="113"/>
        <v>0</v>
      </c>
      <c r="AI229" s="194">
        <f t="shared" si="114"/>
        <v>0</v>
      </c>
      <c r="AJ229" s="196" t="e">
        <f>#REF!/210</f>
        <v>#REF!</v>
      </c>
      <c r="AK229" s="197">
        <f t="shared" si="115"/>
        <v>0</v>
      </c>
      <c r="AL229" s="194" t="e">
        <f>AE229/#REF!*100</f>
        <v>#REF!</v>
      </c>
      <c r="AM229" s="194" t="e">
        <f>AE229-#REF!</f>
        <v>#REF!</v>
      </c>
    </row>
    <row r="230" spans="1:39" s="4" customFormat="1" ht="22.5" customHeight="1">
      <c r="A230" s="35">
        <v>188</v>
      </c>
      <c r="B230" s="55" t="s">
        <v>101</v>
      </c>
      <c r="C230" s="273">
        <v>10545</v>
      </c>
      <c r="D230" s="324">
        <v>23751.6</v>
      </c>
      <c r="E230" s="275"/>
      <c r="F230" s="266"/>
      <c r="G230" s="185"/>
      <c r="H230" s="285">
        <f t="shared" si="109"/>
        <v>34296.6</v>
      </c>
      <c r="I230" s="226">
        <v>2300</v>
      </c>
      <c r="J230" s="226">
        <v>13217.74354</v>
      </c>
      <c r="K230" s="165"/>
      <c r="L230" s="165"/>
      <c r="M230" s="110"/>
      <c r="N230" s="134">
        <f t="shared" si="81"/>
        <v>15517.74354</v>
      </c>
      <c r="O230" s="231">
        <v>2150</v>
      </c>
      <c r="P230" s="231">
        <v>7082.43</v>
      </c>
      <c r="Q230" s="93"/>
      <c r="R230" s="92"/>
      <c r="S230" s="110"/>
      <c r="T230" s="132">
        <f t="shared" si="110"/>
        <v>9232.43</v>
      </c>
      <c r="U230" s="236">
        <v>4500</v>
      </c>
      <c r="V230" s="236">
        <v>7828</v>
      </c>
      <c r="W230" s="165"/>
      <c r="X230" s="165"/>
      <c r="Y230" s="110"/>
      <c r="Z230" s="70">
        <f t="shared" si="83"/>
        <v>12328</v>
      </c>
      <c r="AA230" s="70"/>
      <c r="AB230" s="141">
        <v>9</v>
      </c>
      <c r="AC230" s="202" t="s">
        <v>301</v>
      </c>
      <c r="AD230" s="147"/>
      <c r="AE230" s="194">
        <f t="shared" si="82"/>
        <v>71374.77354</v>
      </c>
      <c r="AF230" s="194">
        <f t="shared" si="111"/>
        <v>19495</v>
      </c>
      <c r="AG230" s="195">
        <f t="shared" si="112"/>
        <v>51879.77354</v>
      </c>
      <c r="AH230" s="195">
        <f t="shared" si="113"/>
        <v>0</v>
      </c>
      <c r="AI230" s="194">
        <f t="shared" si="114"/>
        <v>0</v>
      </c>
      <c r="AJ230" s="196" t="e">
        <f>#REF!/210</f>
        <v>#REF!</v>
      </c>
      <c r="AK230" s="197">
        <f t="shared" si="115"/>
        <v>0</v>
      </c>
      <c r="AL230" s="194" t="e">
        <f>AE230/#REF!*100</f>
        <v>#REF!</v>
      </c>
      <c r="AM230" s="194" t="e">
        <f>AE230-#REF!</f>
        <v>#REF!</v>
      </c>
    </row>
    <row r="231" spans="1:39" s="4" customFormat="1" ht="22.5" customHeight="1">
      <c r="A231" s="35">
        <v>189</v>
      </c>
      <c r="B231" s="55" t="s">
        <v>175</v>
      </c>
      <c r="C231" s="267">
        <v>5521.7</v>
      </c>
      <c r="D231" s="267">
        <v>5242.8</v>
      </c>
      <c r="E231" s="275"/>
      <c r="F231" s="266"/>
      <c r="G231" s="185"/>
      <c r="H231" s="285">
        <f t="shared" si="109"/>
        <v>10764.5</v>
      </c>
      <c r="I231" s="226"/>
      <c r="J231" s="226"/>
      <c r="K231" s="165"/>
      <c r="L231" s="165"/>
      <c r="M231" s="111"/>
      <c r="N231" s="134">
        <f t="shared" si="81"/>
        <v>0</v>
      </c>
      <c r="O231" s="241"/>
      <c r="P231" s="241"/>
      <c r="Q231" s="330"/>
      <c r="R231" s="328"/>
      <c r="S231" s="122"/>
      <c r="T231" s="132">
        <f t="shared" si="110"/>
        <v>0</v>
      </c>
      <c r="U231" s="231"/>
      <c r="V231" s="231"/>
      <c r="W231" s="165"/>
      <c r="X231" s="165"/>
      <c r="Y231" s="64"/>
      <c r="Z231" s="70">
        <f t="shared" si="83"/>
        <v>0</v>
      </c>
      <c r="AA231" s="70"/>
      <c r="AB231" s="141">
        <v>10</v>
      </c>
      <c r="AC231" s="202" t="s">
        <v>296</v>
      </c>
      <c r="AD231" s="147"/>
      <c r="AE231" s="194">
        <f t="shared" si="82"/>
        <v>10764.5</v>
      </c>
      <c r="AF231" s="194">
        <f t="shared" si="111"/>
        <v>5521.7</v>
      </c>
      <c r="AG231" s="195">
        <f t="shared" si="112"/>
        <v>5242.8</v>
      </c>
      <c r="AH231" s="195">
        <f t="shared" si="113"/>
        <v>0</v>
      </c>
      <c r="AI231" s="194">
        <f t="shared" si="114"/>
        <v>0</v>
      </c>
      <c r="AJ231" s="196" t="e">
        <f>#REF!/210</f>
        <v>#REF!</v>
      </c>
      <c r="AK231" s="197">
        <f t="shared" si="115"/>
        <v>0</v>
      </c>
      <c r="AL231" s="194" t="e">
        <f>AE231/#REF!*100</f>
        <v>#REF!</v>
      </c>
      <c r="AM231" s="194" t="e">
        <f>AE231-#REF!</f>
        <v>#REF!</v>
      </c>
    </row>
    <row r="232" spans="1:39" s="4" customFormat="1" ht="22.5" customHeight="1">
      <c r="A232" s="35">
        <v>190</v>
      </c>
      <c r="B232" s="51" t="s">
        <v>112</v>
      </c>
      <c r="C232" s="275"/>
      <c r="D232" s="275"/>
      <c r="E232" s="275"/>
      <c r="F232" s="266"/>
      <c r="G232" s="185"/>
      <c r="H232" s="285">
        <f t="shared" si="109"/>
        <v>0</v>
      </c>
      <c r="I232" s="89"/>
      <c r="J232" s="89"/>
      <c r="K232" s="165"/>
      <c r="L232" s="165"/>
      <c r="M232" s="111"/>
      <c r="N232" s="134">
        <f t="shared" si="81"/>
        <v>0</v>
      </c>
      <c r="O232" s="307"/>
      <c r="P232" s="307"/>
      <c r="Q232" s="330"/>
      <c r="R232" s="328"/>
      <c r="S232" s="122"/>
      <c r="T232" s="132">
        <f t="shared" si="110"/>
        <v>0</v>
      </c>
      <c r="U232" s="162"/>
      <c r="V232" s="162"/>
      <c r="W232" s="165"/>
      <c r="X232" s="165"/>
      <c r="Y232" s="64"/>
      <c r="Z232" s="70">
        <f t="shared" si="83"/>
        <v>0</v>
      </c>
      <c r="AA232" s="70"/>
      <c r="AB232" s="141">
        <v>11</v>
      </c>
      <c r="AC232" s="202" t="s">
        <v>112</v>
      </c>
      <c r="AD232" s="147" t="s">
        <v>346</v>
      </c>
      <c r="AE232" s="194">
        <f t="shared" si="82"/>
        <v>0</v>
      </c>
      <c r="AF232" s="194">
        <f t="shared" si="111"/>
        <v>0</v>
      </c>
      <c r="AG232" s="195">
        <f t="shared" si="112"/>
        <v>0</v>
      </c>
      <c r="AH232" s="195">
        <f t="shared" si="113"/>
        <v>0</v>
      </c>
      <c r="AI232" s="194">
        <f t="shared" si="114"/>
        <v>0</v>
      </c>
      <c r="AJ232" s="196" t="e">
        <f>#REF!/210</f>
        <v>#REF!</v>
      </c>
      <c r="AK232" s="197">
        <f t="shared" si="115"/>
        <v>0</v>
      </c>
      <c r="AL232" s="194"/>
      <c r="AM232" s="194" t="e">
        <f>AE232-#REF!</f>
        <v>#REF!</v>
      </c>
    </row>
    <row r="233" spans="1:39" s="4" customFormat="1" ht="22.5" customHeight="1">
      <c r="A233" s="35">
        <v>191</v>
      </c>
      <c r="B233" s="51" t="s">
        <v>113</v>
      </c>
      <c r="C233" s="274">
        <v>1857.5</v>
      </c>
      <c r="D233" s="267">
        <v>5025.7</v>
      </c>
      <c r="E233" s="275"/>
      <c r="F233" s="266"/>
      <c r="G233" s="185"/>
      <c r="H233" s="285">
        <f t="shared" si="109"/>
        <v>6883.2</v>
      </c>
      <c r="I233" s="226"/>
      <c r="J233" s="226"/>
      <c r="K233" s="165"/>
      <c r="L233" s="165"/>
      <c r="M233" s="111"/>
      <c r="N233" s="134">
        <f t="shared" si="81"/>
        <v>0</v>
      </c>
      <c r="O233" s="241"/>
      <c r="P233" s="241"/>
      <c r="Q233" s="330"/>
      <c r="R233" s="328"/>
      <c r="S233" s="122"/>
      <c r="T233" s="132">
        <f t="shared" si="110"/>
        <v>0</v>
      </c>
      <c r="U233" s="231"/>
      <c r="V233" s="231"/>
      <c r="W233" s="165"/>
      <c r="X233" s="165"/>
      <c r="Y233" s="64"/>
      <c r="Z233" s="70">
        <f t="shared" si="83"/>
        <v>0</v>
      </c>
      <c r="AA233" s="70"/>
      <c r="AB233" s="141">
        <v>12</v>
      </c>
      <c r="AC233" s="202" t="s">
        <v>297</v>
      </c>
      <c r="AD233" s="147"/>
      <c r="AE233" s="194">
        <f t="shared" si="82"/>
        <v>6883.2</v>
      </c>
      <c r="AF233" s="194">
        <f t="shared" si="111"/>
        <v>1857.5</v>
      </c>
      <c r="AG233" s="195">
        <f t="shared" si="112"/>
        <v>5025.7</v>
      </c>
      <c r="AH233" s="195">
        <f t="shared" si="113"/>
        <v>0</v>
      </c>
      <c r="AI233" s="194">
        <f t="shared" si="114"/>
        <v>0</v>
      </c>
      <c r="AJ233" s="196" t="e">
        <f>#REF!/210</f>
        <v>#REF!</v>
      </c>
      <c r="AK233" s="197">
        <f t="shared" si="115"/>
        <v>0</v>
      </c>
      <c r="AL233" s="194" t="e">
        <f>AE233/#REF!*100</f>
        <v>#REF!</v>
      </c>
      <c r="AM233" s="194" t="e">
        <f>AE233-#REF!</f>
        <v>#REF!</v>
      </c>
    </row>
    <row r="234" spans="1:39" s="4" customFormat="1" ht="22.5" customHeight="1">
      <c r="A234" s="35">
        <v>192</v>
      </c>
      <c r="B234" s="51" t="s">
        <v>114</v>
      </c>
      <c r="C234" s="274">
        <v>7000</v>
      </c>
      <c r="D234" s="267">
        <v>12369.2</v>
      </c>
      <c r="E234" s="275"/>
      <c r="F234" s="266"/>
      <c r="G234" s="185"/>
      <c r="H234" s="285">
        <f t="shared" si="109"/>
        <v>19369.2</v>
      </c>
      <c r="I234" s="226">
        <v>2300</v>
      </c>
      <c r="J234" s="226">
        <v>5763.3</v>
      </c>
      <c r="K234" s="165"/>
      <c r="L234" s="165"/>
      <c r="M234" s="111"/>
      <c r="N234" s="134">
        <f t="shared" si="81"/>
        <v>8063.3</v>
      </c>
      <c r="O234" s="231">
        <v>2700</v>
      </c>
      <c r="P234" s="231">
        <v>2327</v>
      </c>
      <c r="Q234" s="330"/>
      <c r="R234" s="328"/>
      <c r="S234" s="122"/>
      <c r="T234" s="132">
        <f t="shared" si="110"/>
        <v>5027</v>
      </c>
      <c r="U234" s="372">
        <v>3400</v>
      </c>
      <c r="V234" s="372">
        <v>3700</v>
      </c>
      <c r="W234" s="165"/>
      <c r="X234" s="165"/>
      <c r="Y234" s="64"/>
      <c r="Z234" s="70">
        <f t="shared" si="83"/>
        <v>7100</v>
      </c>
      <c r="AA234" s="70"/>
      <c r="AB234" s="141">
        <v>13</v>
      </c>
      <c r="AC234" s="202" t="s">
        <v>299</v>
      </c>
      <c r="AD234" s="147"/>
      <c r="AE234" s="194">
        <f t="shared" si="82"/>
        <v>39559.5</v>
      </c>
      <c r="AF234" s="194">
        <f t="shared" si="111"/>
        <v>15400</v>
      </c>
      <c r="AG234" s="195">
        <f t="shared" si="112"/>
        <v>24159.5</v>
      </c>
      <c r="AH234" s="195">
        <f t="shared" si="113"/>
        <v>0</v>
      </c>
      <c r="AI234" s="194">
        <f t="shared" si="114"/>
        <v>0</v>
      </c>
      <c r="AJ234" s="196" t="e">
        <f>#REF!/210</f>
        <v>#REF!</v>
      </c>
      <c r="AK234" s="197">
        <f t="shared" si="115"/>
        <v>0</v>
      </c>
      <c r="AL234" s="194" t="e">
        <f>AE234/#REF!*100</f>
        <v>#REF!</v>
      </c>
      <c r="AM234" s="194" t="e">
        <f>AE234-#REF!</f>
        <v>#REF!</v>
      </c>
    </row>
    <row r="235" spans="1:39" s="4" customFormat="1" ht="22.5" customHeight="1">
      <c r="A235" s="35">
        <v>193</v>
      </c>
      <c r="B235" s="51" t="s">
        <v>115</v>
      </c>
      <c r="C235" s="274">
        <v>4248</v>
      </c>
      <c r="D235" s="267">
        <v>22597.4</v>
      </c>
      <c r="E235" s="275"/>
      <c r="F235" s="266"/>
      <c r="G235" s="185"/>
      <c r="H235" s="285">
        <f t="shared" si="109"/>
        <v>26845.4</v>
      </c>
      <c r="I235" s="226">
        <v>2900</v>
      </c>
      <c r="J235" s="226">
        <f>3659.4+7000</f>
        <v>10659.4</v>
      </c>
      <c r="K235" s="165"/>
      <c r="L235" s="104"/>
      <c r="M235" s="111"/>
      <c r="N235" s="134">
        <f aca="true" t="shared" si="116" ref="N235:N253">I235+J235+K235+L235</f>
        <v>13559.4</v>
      </c>
      <c r="O235" s="231">
        <v>3205.5</v>
      </c>
      <c r="P235" s="231">
        <v>7611.465</v>
      </c>
      <c r="Q235" s="330"/>
      <c r="R235" s="328"/>
      <c r="S235" s="328"/>
      <c r="T235" s="132">
        <f t="shared" si="110"/>
        <v>10816.965</v>
      </c>
      <c r="U235" s="372">
        <v>2876</v>
      </c>
      <c r="V235" s="372">
        <v>7419.4</v>
      </c>
      <c r="W235" s="165"/>
      <c r="X235" s="165"/>
      <c r="Y235" s="64"/>
      <c r="Z235" s="70">
        <f t="shared" si="83"/>
        <v>10295.4</v>
      </c>
      <c r="AA235" s="70"/>
      <c r="AB235" s="141">
        <v>14</v>
      </c>
      <c r="AC235" s="202" t="s">
        <v>300</v>
      </c>
      <c r="AD235" s="147"/>
      <c r="AE235" s="194">
        <f aca="true" t="shared" si="117" ref="AE235:AE252">AF235+AG235+AH235+AI235</f>
        <v>61517.165</v>
      </c>
      <c r="AF235" s="194">
        <f t="shared" si="111"/>
        <v>13229.5</v>
      </c>
      <c r="AG235" s="195">
        <f t="shared" si="112"/>
        <v>48287.665</v>
      </c>
      <c r="AH235" s="195">
        <f t="shared" si="113"/>
        <v>0</v>
      </c>
      <c r="AI235" s="194">
        <f t="shared" si="114"/>
        <v>0</v>
      </c>
      <c r="AJ235" s="196" t="e">
        <f>#REF!/210</f>
        <v>#REF!</v>
      </c>
      <c r="AK235" s="197">
        <f t="shared" si="115"/>
        <v>0</v>
      </c>
      <c r="AL235" s="194" t="e">
        <f>AE235/#REF!*100</f>
        <v>#REF!</v>
      </c>
      <c r="AM235" s="194" t="e">
        <f>AE235-#REF!</f>
        <v>#REF!</v>
      </c>
    </row>
    <row r="236" spans="1:39" s="4" customFormat="1" ht="22.5" customHeight="1">
      <c r="A236" s="35">
        <v>194</v>
      </c>
      <c r="B236" s="51" t="s">
        <v>216</v>
      </c>
      <c r="C236" s="267">
        <v>13448</v>
      </c>
      <c r="D236" s="267">
        <v>7211.7</v>
      </c>
      <c r="E236" s="275"/>
      <c r="F236" s="266"/>
      <c r="G236" s="185"/>
      <c r="H236" s="285">
        <f t="shared" si="109"/>
        <v>20659.7</v>
      </c>
      <c r="I236" s="226">
        <v>4405</v>
      </c>
      <c r="J236" s="226">
        <v>3192.1</v>
      </c>
      <c r="K236" s="165"/>
      <c r="L236" s="104"/>
      <c r="M236" s="111"/>
      <c r="N236" s="134">
        <f>I236+J236+K236+L236</f>
        <v>7597.1</v>
      </c>
      <c r="O236" s="231">
        <v>4540</v>
      </c>
      <c r="P236" s="231">
        <v>5493.3</v>
      </c>
      <c r="Q236" s="330"/>
      <c r="R236" s="328"/>
      <c r="S236" s="328"/>
      <c r="T236" s="132">
        <f t="shared" si="110"/>
        <v>10033.3</v>
      </c>
      <c r="U236" s="372">
        <v>6259</v>
      </c>
      <c r="V236" s="372">
        <v>5852.1</v>
      </c>
      <c r="W236" s="165"/>
      <c r="X236" s="165"/>
      <c r="Y236" s="64"/>
      <c r="Z236" s="70">
        <f>U236+V236+W236+X236</f>
        <v>12111.1</v>
      </c>
      <c r="AA236" s="70"/>
      <c r="AB236" s="141">
        <v>15</v>
      </c>
      <c r="AC236" s="202" t="s">
        <v>216</v>
      </c>
      <c r="AD236" s="147"/>
      <c r="AE236" s="194">
        <f>AF236+AG236+AH236+AI236</f>
        <v>50401.2</v>
      </c>
      <c r="AF236" s="194">
        <f t="shared" si="111"/>
        <v>28652</v>
      </c>
      <c r="AG236" s="195">
        <f t="shared" si="112"/>
        <v>21749.199999999997</v>
      </c>
      <c r="AH236" s="195">
        <f t="shared" si="113"/>
        <v>0</v>
      </c>
      <c r="AI236" s="194">
        <f t="shared" si="114"/>
        <v>0</v>
      </c>
      <c r="AJ236" s="196" t="e">
        <f>#REF!/210</f>
        <v>#REF!</v>
      </c>
      <c r="AK236" s="197">
        <f t="shared" si="115"/>
        <v>0</v>
      </c>
      <c r="AL236" s="194" t="e">
        <f>AE236/#REF!*100</f>
        <v>#REF!</v>
      </c>
      <c r="AM236" s="194" t="e">
        <f>AE236-#REF!</f>
        <v>#REF!</v>
      </c>
    </row>
    <row r="237" spans="1:39" s="4" customFormat="1" ht="22.5" customHeight="1">
      <c r="A237" s="35"/>
      <c r="B237" s="51"/>
      <c r="C237" s="267"/>
      <c r="D237" s="267"/>
      <c r="E237" s="272"/>
      <c r="F237" s="266"/>
      <c r="G237" s="185"/>
      <c r="H237" s="154"/>
      <c r="I237" s="249"/>
      <c r="J237" s="249"/>
      <c r="K237" s="165"/>
      <c r="L237" s="104"/>
      <c r="M237" s="111"/>
      <c r="N237" s="134"/>
      <c r="O237" s="241"/>
      <c r="P237" s="241"/>
      <c r="Q237" s="330"/>
      <c r="R237" s="328"/>
      <c r="S237" s="328"/>
      <c r="T237" s="132"/>
      <c r="U237" s="231"/>
      <c r="V237" s="231"/>
      <c r="W237" s="165"/>
      <c r="X237" s="165"/>
      <c r="Y237" s="64"/>
      <c r="Z237" s="70"/>
      <c r="AA237" s="70"/>
      <c r="AB237" s="141"/>
      <c r="AC237" s="209" t="s">
        <v>57</v>
      </c>
      <c r="AD237" s="264"/>
      <c r="AE237" s="265">
        <f aca="true" t="shared" si="118" ref="AE237:AM237">SUM(AE222:AE236)</f>
        <v>422990.44954</v>
      </c>
      <c r="AF237" s="265">
        <f t="shared" si="118"/>
        <v>136000.2</v>
      </c>
      <c r="AG237" s="265">
        <f t="shared" si="118"/>
        <v>252143.33854000003</v>
      </c>
      <c r="AH237" s="265">
        <f t="shared" si="118"/>
        <v>34846.911</v>
      </c>
      <c r="AI237" s="265">
        <f t="shared" si="118"/>
        <v>0</v>
      </c>
      <c r="AJ237" s="265" t="e">
        <f t="shared" si="118"/>
        <v>#REF!</v>
      </c>
      <c r="AK237" s="265">
        <f t="shared" si="118"/>
        <v>0</v>
      </c>
      <c r="AL237" s="265" t="e">
        <f t="shared" si="118"/>
        <v>#REF!</v>
      </c>
      <c r="AM237" s="265" t="e">
        <f t="shared" si="118"/>
        <v>#REF!</v>
      </c>
    </row>
    <row r="238" spans="1:39" s="4" customFormat="1" ht="30.75" customHeight="1">
      <c r="A238" s="35"/>
      <c r="B238" s="51"/>
      <c r="C238" s="267"/>
      <c r="D238" s="267"/>
      <c r="E238" s="272"/>
      <c r="F238" s="266"/>
      <c r="G238" s="185"/>
      <c r="H238" s="154"/>
      <c r="I238" s="249"/>
      <c r="J238" s="249"/>
      <c r="K238" s="165"/>
      <c r="L238" s="104"/>
      <c r="M238" s="111"/>
      <c r="N238" s="134"/>
      <c r="O238" s="241"/>
      <c r="P238" s="241"/>
      <c r="Q238" s="330"/>
      <c r="R238" s="328"/>
      <c r="S238" s="328"/>
      <c r="T238" s="132"/>
      <c r="U238" s="231"/>
      <c r="V238" s="231"/>
      <c r="W238" s="165"/>
      <c r="X238" s="165"/>
      <c r="Y238" s="64"/>
      <c r="Z238" s="70"/>
      <c r="AA238" s="70"/>
      <c r="AB238" s="70"/>
      <c r="AC238" s="202"/>
      <c r="AD238" s="262"/>
      <c r="AE238" s="378" t="s">
        <v>343</v>
      </c>
      <c r="AF238" s="379"/>
      <c r="AG238" s="379"/>
      <c r="AH238" s="379"/>
      <c r="AI238" s="380"/>
      <c r="AJ238" s="196"/>
      <c r="AK238" s="197"/>
      <c r="AL238" s="194"/>
      <c r="AM238" s="194"/>
    </row>
    <row r="239" spans="1:39" s="4" customFormat="1" ht="22.5" customHeight="1">
      <c r="A239" s="35"/>
      <c r="B239" s="175"/>
      <c r="C239" s="275"/>
      <c r="D239" s="275"/>
      <c r="E239" s="272"/>
      <c r="F239" s="266"/>
      <c r="G239" s="185"/>
      <c r="H239" s="154"/>
      <c r="I239" s="244"/>
      <c r="J239" s="244"/>
      <c r="K239" s="223"/>
      <c r="L239" s="156"/>
      <c r="M239" s="111"/>
      <c r="N239" s="134"/>
      <c r="O239" s="241"/>
      <c r="P239" s="241"/>
      <c r="Q239" s="342"/>
      <c r="R239" s="328"/>
      <c r="S239" s="357"/>
      <c r="T239" s="132"/>
      <c r="U239" s="231"/>
      <c r="V239" s="231"/>
      <c r="W239" s="165"/>
      <c r="X239" s="165"/>
      <c r="Y239" s="64"/>
      <c r="Z239" s="70"/>
      <c r="AA239" s="70"/>
      <c r="AB239" s="70"/>
      <c r="AC239" s="191"/>
      <c r="AD239" s="192"/>
      <c r="AE239" s="68" t="s">
        <v>20</v>
      </c>
      <c r="AF239" s="142" t="s">
        <v>16</v>
      </c>
      <c r="AG239" s="142" t="s">
        <v>17</v>
      </c>
      <c r="AH239" s="142" t="s">
        <v>18</v>
      </c>
      <c r="AI239" s="142" t="s">
        <v>19</v>
      </c>
      <c r="AJ239" s="196"/>
      <c r="AK239" s="197"/>
      <c r="AL239" s="194"/>
      <c r="AM239" s="194"/>
    </row>
    <row r="240" spans="1:39" s="4" customFormat="1" ht="22.5" customHeight="1">
      <c r="A240" s="35">
        <v>195</v>
      </c>
      <c r="B240" s="175" t="s">
        <v>9</v>
      </c>
      <c r="C240" s="275">
        <v>13409</v>
      </c>
      <c r="D240" s="275">
        <v>7626.6</v>
      </c>
      <c r="E240" s="275">
        <v>23057.3</v>
      </c>
      <c r="F240" s="275"/>
      <c r="G240" s="185"/>
      <c r="H240" s="285">
        <f aca="true" t="shared" si="119" ref="H240:H253">C240+D240+E240+F240</f>
        <v>44092.899999999994</v>
      </c>
      <c r="I240" s="226">
        <v>4990</v>
      </c>
      <c r="J240" s="226">
        <v>2410.7</v>
      </c>
      <c r="K240" s="226">
        <v>11346.328</v>
      </c>
      <c r="L240" s="89"/>
      <c r="M240" s="111"/>
      <c r="N240" s="134">
        <f t="shared" si="116"/>
        <v>18747.028</v>
      </c>
      <c r="O240" s="231">
        <v>3646</v>
      </c>
      <c r="P240" s="231">
        <v>1609.1</v>
      </c>
      <c r="Q240" s="231">
        <v>10947.779</v>
      </c>
      <c r="R240" s="330"/>
      <c r="S240" s="122"/>
      <c r="T240" s="132">
        <f aca="true" t="shared" si="120" ref="T240:T253">O240+P240+Q240+R240</f>
        <v>16202.879</v>
      </c>
      <c r="U240" s="231">
        <v>4435</v>
      </c>
      <c r="V240" s="231">
        <v>1372.6</v>
      </c>
      <c r="W240" s="231">
        <v>11384.671</v>
      </c>
      <c r="X240" s="165"/>
      <c r="Y240" s="64"/>
      <c r="Z240" s="70">
        <f aca="true" t="shared" si="121" ref="Z240:Z253">U240+V240+W240+X240</f>
        <v>17192.271</v>
      </c>
      <c r="AA240" s="70"/>
      <c r="AB240" s="141">
        <v>1</v>
      </c>
      <c r="AC240" s="191" t="s">
        <v>9</v>
      </c>
      <c r="AD240" s="147"/>
      <c r="AE240" s="194">
        <f t="shared" si="117"/>
        <v>96235.07800000001</v>
      </c>
      <c r="AF240" s="194">
        <f aca="true" t="shared" si="122" ref="AF240:AF253">C240+I240+O240+U240</f>
        <v>26480</v>
      </c>
      <c r="AG240" s="195">
        <f aca="true" t="shared" si="123" ref="AG240:AG253">D240+J240+P240+V240</f>
        <v>13019</v>
      </c>
      <c r="AH240" s="195">
        <f aca="true" t="shared" si="124" ref="AH240:AH253">E240+K240+Q240+W240</f>
        <v>56736.078</v>
      </c>
      <c r="AI240" s="194">
        <f aca="true" t="shared" si="125" ref="AI240:AI253">F240+L240+R240+X240</f>
        <v>0</v>
      </c>
      <c r="AJ240" s="196" t="e">
        <f>#REF!/210</f>
        <v>#REF!</v>
      </c>
      <c r="AK240" s="197">
        <f aca="true" t="shared" si="126" ref="AK240:AK253">G240+M240+S240+Y240</f>
        <v>0</v>
      </c>
      <c r="AL240" s="194" t="e">
        <f>AE240/#REF!*100</f>
        <v>#REF!</v>
      </c>
      <c r="AM240" s="194" t="e">
        <f>AE240-#REF!</f>
        <v>#REF!</v>
      </c>
    </row>
    <row r="241" spans="1:39" s="4" customFormat="1" ht="22.5" customHeight="1">
      <c r="A241" s="35">
        <v>196</v>
      </c>
      <c r="B241" s="126" t="s">
        <v>74</v>
      </c>
      <c r="C241" s="273">
        <v>1340</v>
      </c>
      <c r="D241" s="270">
        <v>7857.8</v>
      </c>
      <c r="E241" s="275"/>
      <c r="F241" s="266"/>
      <c r="G241" s="185"/>
      <c r="H241" s="285">
        <f t="shared" si="119"/>
        <v>9197.8</v>
      </c>
      <c r="I241" s="226">
        <v>8200</v>
      </c>
      <c r="J241" s="226">
        <v>320</v>
      </c>
      <c r="K241" s="226"/>
      <c r="L241" s="104"/>
      <c r="M241" s="111"/>
      <c r="N241" s="134">
        <f t="shared" si="116"/>
        <v>8520</v>
      </c>
      <c r="O241" s="231">
        <v>800</v>
      </c>
      <c r="P241" s="231">
        <v>7277</v>
      </c>
      <c r="Q241" s="231"/>
      <c r="R241" s="330"/>
      <c r="S241" s="122"/>
      <c r="T241" s="132">
        <f t="shared" si="120"/>
        <v>8077</v>
      </c>
      <c r="U241" s="228">
        <v>1300</v>
      </c>
      <c r="V241" s="228">
        <v>7618.5</v>
      </c>
      <c r="W241" s="228"/>
      <c r="X241" s="165"/>
      <c r="Y241" s="64"/>
      <c r="Z241" s="70">
        <f t="shared" si="121"/>
        <v>8918.5</v>
      </c>
      <c r="AA241" s="70"/>
      <c r="AB241" s="141">
        <v>2</v>
      </c>
      <c r="AC241" s="189" t="s">
        <v>74</v>
      </c>
      <c r="AD241" s="147"/>
      <c r="AE241" s="194">
        <f t="shared" si="117"/>
        <v>34713.3</v>
      </c>
      <c r="AF241" s="194">
        <f t="shared" si="122"/>
        <v>11640</v>
      </c>
      <c r="AG241" s="195">
        <f t="shared" si="123"/>
        <v>23073.3</v>
      </c>
      <c r="AH241" s="195">
        <f t="shared" si="124"/>
        <v>0</v>
      </c>
      <c r="AI241" s="194">
        <f t="shared" si="125"/>
        <v>0</v>
      </c>
      <c r="AJ241" s="196" t="e">
        <f>#REF!/210</f>
        <v>#REF!</v>
      </c>
      <c r="AK241" s="197">
        <f t="shared" si="126"/>
        <v>0</v>
      </c>
      <c r="AL241" s="194" t="e">
        <f>AE241/#REF!*100</f>
        <v>#REF!</v>
      </c>
      <c r="AM241" s="194" t="e">
        <f>AE241-#REF!</f>
        <v>#REF!</v>
      </c>
    </row>
    <row r="242" spans="1:39" s="4" customFormat="1" ht="22.5" customHeight="1">
      <c r="A242" s="35">
        <v>197</v>
      </c>
      <c r="B242" s="51" t="s">
        <v>176</v>
      </c>
      <c r="C242" s="267">
        <v>4375</v>
      </c>
      <c r="D242" s="267">
        <v>3140.3</v>
      </c>
      <c r="E242" s="275"/>
      <c r="F242" s="266"/>
      <c r="G242" s="185"/>
      <c r="H242" s="285">
        <f t="shared" si="119"/>
        <v>7515.3</v>
      </c>
      <c r="I242" s="226"/>
      <c r="J242" s="226"/>
      <c r="K242" s="165"/>
      <c r="L242" s="104"/>
      <c r="M242" s="111"/>
      <c r="N242" s="134">
        <f t="shared" si="116"/>
        <v>0</v>
      </c>
      <c r="O242" s="340"/>
      <c r="P242" s="340"/>
      <c r="Q242" s="347"/>
      <c r="R242" s="330"/>
      <c r="S242" s="122"/>
      <c r="T242" s="132">
        <f t="shared" si="120"/>
        <v>0</v>
      </c>
      <c r="U242" s="231"/>
      <c r="V242" s="231"/>
      <c r="W242" s="165"/>
      <c r="X242" s="165"/>
      <c r="Y242" s="64"/>
      <c r="Z242" s="70">
        <f t="shared" si="121"/>
        <v>0</v>
      </c>
      <c r="AA242" s="70"/>
      <c r="AB242" s="141">
        <v>3</v>
      </c>
      <c r="AC242" s="202" t="s">
        <v>269</v>
      </c>
      <c r="AD242" s="147"/>
      <c r="AE242" s="194">
        <f t="shared" si="117"/>
        <v>7515.3</v>
      </c>
      <c r="AF242" s="194">
        <f t="shared" si="122"/>
        <v>4375</v>
      </c>
      <c r="AG242" s="195">
        <f t="shared" si="123"/>
        <v>3140.3</v>
      </c>
      <c r="AH242" s="195">
        <f t="shared" si="124"/>
        <v>0</v>
      </c>
      <c r="AI242" s="194">
        <f t="shared" si="125"/>
        <v>0</v>
      </c>
      <c r="AJ242" s="196" t="e">
        <f>#REF!/210</f>
        <v>#REF!</v>
      </c>
      <c r="AK242" s="197">
        <f t="shared" si="126"/>
        <v>0</v>
      </c>
      <c r="AL242" s="194" t="e">
        <f>AE242/#REF!*100</f>
        <v>#REF!</v>
      </c>
      <c r="AM242" s="194" t="e">
        <f>AE242-#REF!</f>
        <v>#REF!</v>
      </c>
    </row>
    <row r="243" spans="1:39" s="4" customFormat="1" ht="22.5" customHeight="1">
      <c r="A243" s="35">
        <v>198</v>
      </c>
      <c r="B243" s="51" t="s">
        <v>177</v>
      </c>
      <c r="C243" s="267">
        <v>900</v>
      </c>
      <c r="D243" s="267">
        <v>450.5</v>
      </c>
      <c r="E243" s="275"/>
      <c r="F243" s="266"/>
      <c r="G243" s="185"/>
      <c r="H243" s="285">
        <f t="shared" si="119"/>
        <v>1350.5</v>
      </c>
      <c r="I243" s="226"/>
      <c r="J243" s="226"/>
      <c r="K243" s="165"/>
      <c r="L243" s="111"/>
      <c r="M243" s="111"/>
      <c r="N243" s="134">
        <f t="shared" si="116"/>
        <v>0</v>
      </c>
      <c r="O243" s="340"/>
      <c r="P243" s="241"/>
      <c r="Q243" s="347"/>
      <c r="R243" s="330"/>
      <c r="S243" s="122"/>
      <c r="T243" s="132">
        <f t="shared" si="120"/>
        <v>0</v>
      </c>
      <c r="U243" s="231"/>
      <c r="V243" s="231"/>
      <c r="W243" s="165"/>
      <c r="X243" s="165"/>
      <c r="Y243" s="64"/>
      <c r="Z243" s="70">
        <f t="shared" si="121"/>
        <v>0</v>
      </c>
      <c r="AA243" s="70"/>
      <c r="AB243" s="141">
        <v>4</v>
      </c>
      <c r="AC243" s="202" t="s">
        <v>271</v>
      </c>
      <c r="AD243" s="147"/>
      <c r="AE243" s="194">
        <f t="shared" si="117"/>
        <v>1350.5</v>
      </c>
      <c r="AF243" s="194">
        <f t="shared" si="122"/>
        <v>900</v>
      </c>
      <c r="AG243" s="195">
        <f t="shared" si="123"/>
        <v>450.5</v>
      </c>
      <c r="AH243" s="195">
        <f t="shared" si="124"/>
        <v>0</v>
      </c>
      <c r="AI243" s="194">
        <f t="shared" si="125"/>
        <v>0</v>
      </c>
      <c r="AJ243" s="196" t="e">
        <f>#REF!/210</f>
        <v>#REF!</v>
      </c>
      <c r="AK243" s="197">
        <f t="shared" si="126"/>
        <v>0</v>
      </c>
      <c r="AL243" s="194" t="e">
        <f>AE243/#REF!*100</f>
        <v>#REF!</v>
      </c>
      <c r="AM243" s="194" t="e">
        <f>AE243-#REF!</f>
        <v>#REF!</v>
      </c>
    </row>
    <row r="244" spans="1:39" s="4" customFormat="1" ht="22.5" customHeight="1">
      <c r="A244" s="35">
        <v>199</v>
      </c>
      <c r="B244" s="51" t="s">
        <v>178</v>
      </c>
      <c r="C244" s="267">
        <v>580</v>
      </c>
      <c r="D244" s="267">
        <v>169</v>
      </c>
      <c r="E244" s="275"/>
      <c r="F244" s="266"/>
      <c r="G244" s="185"/>
      <c r="H244" s="285">
        <f t="shared" si="119"/>
        <v>749</v>
      </c>
      <c r="I244" s="226"/>
      <c r="J244" s="226"/>
      <c r="K244" s="165"/>
      <c r="L244" s="111"/>
      <c r="M244" s="111"/>
      <c r="N244" s="134">
        <f t="shared" si="116"/>
        <v>0</v>
      </c>
      <c r="O244" s="367"/>
      <c r="P244" s="241"/>
      <c r="Q244" s="347"/>
      <c r="R244" s="330"/>
      <c r="S244" s="122"/>
      <c r="T244" s="132">
        <f t="shared" si="120"/>
        <v>0</v>
      </c>
      <c r="U244" s="231"/>
      <c r="V244" s="231"/>
      <c r="W244" s="165"/>
      <c r="X244" s="165"/>
      <c r="Y244" s="64"/>
      <c r="Z244" s="70">
        <f t="shared" si="121"/>
        <v>0</v>
      </c>
      <c r="AA244" s="70"/>
      <c r="AB244" s="141">
        <v>5</v>
      </c>
      <c r="AC244" s="202" t="s">
        <v>178</v>
      </c>
      <c r="AD244" s="147"/>
      <c r="AE244" s="194">
        <f t="shared" si="117"/>
        <v>749</v>
      </c>
      <c r="AF244" s="194">
        <f t="shared" si="122"/>
        <v>580</v>
      </c>
      <c r="AG244" s="195">
        <f t="shared" si="123"/>
        <v>169</v>
      </c>
      <c r="AH244" s="195">
        <f t="shared" si="124"/>
        <v>0</v>
      </c>
      <c r="AI244" s="194">
        <f t="shared" si="125"/>
        <v>0</v>
      </c>
      <c r="AJ244" s="196" t="e">
        <f>#REF!/210</f>
        <v>#REF!</v>
      </c>
      <c r="AK244" s="197">
        <f t="shared" si="126"/>
        <v>0</v>
      </c>
      <c r="AL244" s="194" t="e">
        <f>AE244/#REF!*100</f>
        <v>#REF!</v>
      </c>
      <c r="AM244" s="194" t="e">
        <f>AE244-#REF!</f>
        <v>#REF!</v>
      </c>
    </row>
    <row r="245" spans="1:39" s="4" customFormat="1" ht="22.5" customHeight="1">
      <c r="A245" s="35">
        <v>200</v>
      </c>
      <c r="B245" s="51" t="s">
        <v>179</v>
      </c>
      <c r="C245" s="267">
        <v>300</v>
      </c>
      <c r="D245" s="267">
        <v>1377.8</v>
      </c>
      <c r="E245" s="275"/>
      <c r="F245" s="266"/>
      <c r="G245" s="185"/>
      <c r="H245" s="285">
        <f t="shared" si="119"/>
        <v>1677.8</v>
      </c>
      <c r="I245" s="226"/>
      <c r="J245" s="226"/>
      <c r="K245" s="165"/>
      <c r="L245" s="111"/>
      <c r="M245" s="111"/>
      <c r="N245" s="134">
        <f t="shared" si="116"/>
        <v>0</v>
      </c>
      <c r="O245" s="340"/>
      <c r="P245" s="241"/>
      <c r="Q245" s="347"/>
      <c r="R245" s="330"/>
      <c r="S245" s="122"/>
      <c r="T245" s="132">
        <f t="shared" si="120"/>
        <v>0</v>
      </c>
      <c r="U245" s="231"/>
      <c r="V245" s="231"/>
      <c r="W245" s="165"/>
      <c r="X245" s="165"/>
      <c r="Y245" s="64"/>
      <c r="Z245" s="70">
        <f t="shared" si="121"/>
        <v>0</v>
      </c>
      <c r="AA245" s="70"/>
      <c r="AB245" s="141">
        <v>6</v>
      </c>
      <c r="AC245" s="202" t="s">
        <v>179</v>
      </c>
      <c r="AD245" s="147"/>
      <c r="AE245" s="194">
        <f t="shared" si="117"/>
        <v>1677.8</v>
      </c>
      <c r="AF245" s="194">
        <f t="shared" si="122"/>
        <v>300</v>
      </c>
      <c r="AG245" s="195">
        <f t="shared" si="123"/>
        <v>1377.8</v>
      </c>
      <c r="AH245" s="195">
        <f t="shared" si="124"/>
        <v>0</v>
      </c>
      <c r="AI245" s="194">
        <f t="shared" si="125"/>
        <v>0</v>
      </c>
      <c r="AJ245" s="196" t="e">
        <f>#REF!/210</f>
        <v>#REF!</v>
      </c>
      <c r="AK245" s="197">
        <f t="shared" si="126"/>
        <v>0</v>
      </c>
      <c r="AL245" s="194" t="e">
        <f>AE245/#REF!*100</f>
        <v>#REF!</v>
      </c>
      <c r="AM245" s="194" t="e">
        <f>AE245-#REF!</f>
        <v>#REF!</v>
      </c>
    </row>
    <row r="246" spans="1:39" s="4" customFormat="1" ht="22.5" customHeight="1">
      <c r="A246" s="35">
        <v>201</v>
      </c>
      <c r="B246" s="51" t="s">
        <v>180</v>
      </c>
      <c r="C246" s="267">
        <v>3198.6</v>
      </c>
      <c r="D246" s="267">
        <v>700</v>
      </c>
      <c r="E246" s="275"/>
      <c r="F246" s="266"/>
      <c r="G246" s="185"/>
      <c r="H246" s="285">
        <f t="shared" si="119"/>
        <v>3898.6</v>
      </c>
      <c r="I246" s="226"/>
      <c r="J246" s="226"/>
      <c r="K246" s="165"/>
      <c r="L246" s="111"/>
      <c r="M246" s="111"/>
      <c r="N246" s="134">
        <f t="shared" si="116"/>
        <v>0</v>
      </c>
      <c r="O246" s="340"/>
      <c r="P246" s="340"/>
      <c r="Q246" s="347"/>
      <c r="R246" s="330"/>
      <c r="S246" s="122"/>
      <c r="T246" s="132">
        <f t="shared" si="120"/>
        <v>0</v>
      </c>
      <c r="U246" s="231"/>
      <c r="V246" s="231"/>
      <c r="W246" s="165"/>
      <c r="X246" s="165"/>
      <c r="Y246" s="64"/>
      <c r="Z246" s="70">
        <f t="shared" si="121"/>
        <v>0</v>
      </c>
      <c r="AA246" s="70"/>
      <c r="AB246" s="141">
        <v>7</v>
      </c>
      <c r="AC246" s="202" t="s">
        <v>180</v>
      </c>
      <c r="AD246" s="147"/>
      <c r="AE246" s="194">
        <f t="shared" si="117"/>
        <v>3898.6</v>
      </c>
      <c r="AF246" s="194">
        <f t="shared" si="122"/>
        <v>3198.6</v>
      </c>
      <c r="AG246" s="195">
        <f t="shared" si="123"/>
        <v>700</v>
      </c>
      <c r="AH246" s="195">
        <f t="shared" si="124"/>
        <v>0</v>
      </c>
      <c r="AI246" s="194">
        <f t="shared" si="125"/>
        <v>0</v>
      </c>
      <c r="AJ246" s="196" t="e">
        <f>#REF!/210</f>
        <v>#REF!</v>
      </c>
      <c r="AK246" s="197">
        <f t="shared" si="126"/>
        <v>0</v>
      </c>
      <c r="AL246" s="194" t="e">
        <f>AE246/#REF!*100</f>
        <v>#REF!</v>
      </c>
      <c r="AM246" s="194" t="e">
        <f>AE246-#REF!</f>
        <v>#REF!</v>
      </c>
    </row>
    <row r="247" spans="1:39" s="4" customFormat="1" ht="22.5" customHeight="1">
      <c r="A247" s="35">
        <v>202</v>
      </c>
      <c r="B247" s="51" t="s">
        <v>181</v>
      </c>
      <c r="C247" s="267">
        <v>1300</v>
      </c>
      <c r="D247" s="267">
        <v>578</v>
      </c>
      <c r="E247" s="275"/>
      <c r="F247" s="266"/>
      <c r="G247" s="185"/>
      <c r="H247" s="285">
        <f t="shared" si="119"/>
        <v>1878</v>
      </c>
      <c r="I247" s="226"/>
      <c r="J247" s="226"/>
      <c r="K247" s="165"/>
      <c r="L247" s="111"/>
      <c r="M247" s="111"/>
      <c r="N247" s="134">
        <f t="shared" si="116"/>
        <v>0</v>
      </c>
      <c r="O247" s="340"/>
      <c r="P247" s="340"/>
      <c r="Q247" s="347"/>
      <c r="R247" s="330"/>
      <c r="S247" s="122"/>
      <c r="T247" s="132">
        <f t="shared" si="120"/>
        <v>0</v>
      </c>
      <c r="U247" s="231"/>
      <c r="V247" s="231"/>
      <c r="W247" s="165"/>
      <c r="X247" s="165"/>
      <c r="Y247" s="64"/>
      <c r="Z247" s="70">
        <f t="shared" si="121"/>
        <v>0</v>
      </c>
      <c r="AA247" s="70"/>
      <c r="AB247" s="141">
        <v>8</v>
      </c>
      <c r="AC247" s="202" t="s">
        <v>181</v>
      </c>
      <c r="AD247" s="147"/>
      <c r="AE247" s="194">
        <f t="shared" si="117"/>
        <v>1878</v>
      </c>
      <c r="AF247" s="194">
        <f t="shared" si="122"/>
        <v>1300</v>
      </c>
      <c r="AG247" s="195">
        <f t="shared" si="123"/>
        <v>578</v>
      </c>
      <c r="AH247" s="195">
        <f t="shared" si="124"/>
        <v>0</v>
      </c>
      <c r="AI247" s="194">
        <f t="shared" si="125"/>
        <v>0</v>
      </c>
      <c r="AJ247" s="196" t="e">
        <f>#REF!/210</f>
        <v>#REF!</v>
      </c>
      <c r="AK247" s="197">
        <f t="shared" si="126"/>
        <v>0</v>
      </c>
      <c r="AL247" s="194" t="e">
        <f>AE247/#REF!*100</f>
        <v>#REF!</v>
      </c>
      <c r="AM247" s="194" t="e">
        <f>AE247-#REF!</f>
        <v>#REF!</v>
      </c>
    </row>
    <row r="248" spans="1:39" s="4" customFormat="1" ht="22.5" customHeight="1">
      <c r="A248" s="35">
        <v>203</v>
      </c>
      <c r="B248" s="126" t="s">
        <v>49</v>
      </c>
      <c r="C248" s="274">
        <v>13410</v>
      </c>
      <c r="D248" s="267">
        <v>13522.9</v>
      </c>
      <c r="E248" s="275"/>
      <c r="F248" s="266"/>
      <c r="G248" s="185"/>
      <c r="H248" s="285">
        <f t="shared" si="119"/>
        <v>26932.9</v>
      </c>
      <c r="I248" s="226">
        <v>4000</v>
      </c>
      <c r="J248" s="226">
        <v>6559.60577</v>
      </c>
      <c r="K248" s="165"/>
      <c r="L248" s="111"/>
      <c r="M248" s="111"/>
      <c r="N248" s="134">
        <f t="shared" si="116"/>
        <v>10559.60577</v>
      </c>
      <c r="O248" s="231">
        <v>2900</v>
      </c>
      <c r="P248" s="234">
        <v>2925.6</v>
      </c>
      <c r="Q248" s="347"/>
      <c r="R248" s="329"/>
      <c r="S248" s="122"/>
      <c r="T248" s="132">
        <f t="shared" si="120"/>
        <v>5825.6</v>
      </c>
      <c r="U248" s="372">
        <v>3350</v>
      </c>
      <c r="V248" s="372">
        <v>2851.761</v>
      </c>
      <c r="W248" s="165"/>
      <c r="X248" s="165"/>
      <c r="Y248" s="64"/>
      <c r="Z248" s="70">
        <f t="shared" si="121"/>
        <v>6201.761</v>
      </c>
      <c r="AA248" s="70"/>
      <c r="AB248" s="141">
        <v>9</v>
      </c>
      <c r="AC248" s="189" t="s">
        <v>93</v>
      </c>
      <c r="AD248" s="147"/>
      <c r="AE248" s="194">
        <f t="shared" si="117"/>
        <v>49519.86676999999</v>
      </c>
      <c r="AF248" s="194">
        <f t="shared" si="122"/>
        <v>23660</v>
      </c>
      <c r="AG248" s="195">
        <f t="shared" si="123"/>
        <v>25859.866769999997</v>
      </c>
      <c r="AH248" s="195">
        <f t="shared" si="124"/>
        <v>0</v>
      </c>
      <c r="AI248" s="194">
        <f t="shared" si="125"/>
        <v>0</v>
      </c>
      <c r="AJ248" s="196" t="e">
        <f>#REF!/210</f>
        <v>#REF!</v>
      </c>
      <c r="AK248" s="197">
        <f t="shared" si="126"/>
        <v>0</v>
      </c>
      <c r="AL248" s="194" t="e">
        <f>AE248/#REF!*100</f>
        <v>#REF!</v>
      </c>
      <c r="AM248" s="194" t="e">
        <f>AE248-#REF!</f>
        <v>#REF!</v>
      </c>
    </row>
    <row r="249" spans="1:39" s="4" customFormat="1" ht="22.5" customHeight="1">
      <c r="A249" s="35">
        <v>204</v>
      </c>
      <c r="B249" s="126" t="s">
        <v>50</v>
      </c>
      <c r="C249" s="275"/>
      <c r="D249" s="275"/>
      <c r="E249" s="275"/>
      <c r="F249" s="266"/>
      <c r="G249" s="185"/>
      <c r="H249" s="285">
        <f t="shared" si="119"/>
        <v>0</v>
      </c>
      <c r="I249" s="223"/>
      <c r="J249" s="226"/>
      <c r="K249" s="165"/>
      <c r="L249" s="110"/>
      <c r="M249" s="110"/>
      <c r="N249" s="134">
        <f t="shared" si="116"/>
        <v>0</v>
      </c>
      <c r="O249" s="307"/>
      <c r="P249" s="307"/>
      <c r="Q249" s="347"/>
      <c r="R249" s="329"/>
      <c r="S249" s="325"/>
      <c r="T249" s="132">
        <f t="shared" si="120"/>
        <v>0</v>
      </c>
      <c r="U249" s="64"/>
      <c r="V249" s="64"/>
      <c r="W249" s="165"/>
      <c r="X249" s="165"/>
      <c r="Y249" s="110"/>
      <c r="Z249" s="70">
        <f t="shared" si="121"/>
        <v>0</v>
      </c>
      <c r="AA249" s="70"/>
      <c r="AB249" s="141">
        <v>10</v>
      </c>
      <c r="AC249" s="189" t="s">
        <v>50</v>
      </c>
      <c r="AD249" s="147" t="s">
        <v>346</v>
      </c>
      <c r="AE249" s="194">
        <f t="shared" si="117"/>
        <v>0</v>
      </c>
      <c r="AF249" s="194">
        <f t="shared" si="122"/>
        <v>0</v>
      </c>
      <c r="AG249" s="195">
        <f t="shared" si="123"/>
        <v>0</v>
      </c>
      <c r="AH249" s="195">
        <f t="shared" si="124"/>
        <v>0</v>
      </c>
      <c r="AI249" s="194">
        <f t="shared" si="125"/>
        <v>0</v>
      </c>
      <c r="AJ249" s="196" t="e">
        <f>#REF!/210</f>
        <v>#REF!</v>
      </c>
      <c r="AK249" s="197">
        <f t="shared" si="126"/>
        <v>0</v>
      </c>
      <c r="AL249" s="194"/>
      <c r="AM249" s="194" t="e">
        <f>AE249-#REF!</f>
        <v>#REF!</v>
      </c>
    </row>
    <row r="250" spans="1:39" s="4" customFormat="1" ht="22.5" customHeight="1">
      <c r="A250" s="35">
        <v>205</v>
      </c>
      <c r="B250" s="51" t="s">
        <v>97</v>
      </c>
      <c r="C250" s="274">
        <v>11010</v>
      </c>
      <c r="D250" s="267">
        <v>9322.2</v>
      </c>
      <c r="E250" s="275"/>
      <c r="F250" s="266"/>
      <c r="G250" s="185"/>
      <c r="H250" s="285">
        <f t="shared" si="119"/>
        <v>20332.2</v>
      </c>
      <c r="I250" s="226">
        <v>4300</v>
      </c>
      <c r="J250" s="226">
        <v>3559</v>
      </c>
      <c r="K250" s="165"/>
      <c r="L250" s="110"/>
      <c r="M250" s="110"/>
      <c r="N250" s="134">
        <f t="shared" si="116"/>
        <v>7859</v>
      </c>
      <c r="O250" s="231">
        <v>3700</v>
      </c>
      <c r="P250" s="231">
        <v>2273.5</v>
      </c>
      <c r="Q250" s="347"/>
      <c r="R250" s="328"/>
      <c r="S250" s="325"/>
      <c r="T250" s="132">
        <f t="shared" si="120"/>
        <v>5973.5</v>
      </c>
      <c r="U250" s="372">
        <v>4000</v>
      </c>
      <c r="V250" s="372">
        <v>2572.5</v>
      </c>
      <c r="W250" s="165"/>
      <c r="X250" s="165"/>
      <c r="Y250" s="110"/>
      <c r="Z250" s="70">
        <f t="shared" si="121"/>
        <v>6572.5</v>
      </c>
      <c r="AA250" s="70"/>
      <c r="AB250" s="141">
        <v>11</v>
      </c>
      <c r="AC250" s="202" t="s">
        <v>270</v>
      </c>
      <c r="AD250" s="147"/>
      <c r="AE250" s="194">
        <f t="shared" si="117"/>
        <v>40737.2</v>
      </c>
      <c r="AF250" s="194">
        <f t="shared" si="122"/>
        <v>23010</v>
      </c>
      <c r="AG250" s="195">
        <f t="shared" si="123"/>
        <v>17727.2</v>
      </c>
      <c r="AH250" s="195">
        <f t="shared" si="124"/>
        <v>0</v>
      </c>
      <c r="AI250" s="194">
        <f t="shared" si="125"/>
        <v>0</v>
      </c>
      <c r="AJ250" s="196" t="e">
        <f>#REF!/210</f>
        <v>#REF!</v>
      </c>
      <c r="AK250" s="197">
        <f t="shared" si="126"/>
        <v>0</v>
      </c>
      <c r="AL250" s="194" t="e">
        <f>AE250/#REF!*100</f>
        <v>#REF!</v>
      </c>
      <c r="AM250" s="194" t="e">
        <f>AE250-#REF!</f>
        <v>#REF!</v>
      </c>
    </row>
    <row r="251" spans="1:39" s="4" customFormat="1" ht="22.5" customHeight="1">
      <c r="A251" s="35">
        <v>206</v>
      </c>
      <c r="B251" s="51" t="s">
        <v>98</v>
      </c>
      <c r="C251" s="274">
        <v>2980</v>
      </c>
      <c r="D251" s="267">
        <v>2323.1</v>
      </c>
      <c r="E251" s="275"/>
      <c r="F251" s="266"/>
      <c r="G251" s="185"/>
      <c r="H251" s="285">
        <f t="shared" si="119"/>
        <v>5303.1</v>
      </c>
      <c r="I251" s="226"/>
      <c r="J251" s="226"/>
      <c r="K251" s="165"/>
      <c r="L251" s="110"/>
      <c r="M251" s="110"/>
      <c r="N251" s="134">
        <f t="shared" si="116"/>
        <v>0</v>
      </c>
      <c r="O251" s="241"/>
      <c r="P251" s="241"/>
      <c r="Q251" s="347"/>
      <c r="R251" s="328"/>
      <c r="S251" s="325"/>
      <c r="T251" s="132">
        <f t="shared" si="120"/>
        <v>0</v>
      </c>
      <c r="U251" s="231"/>
      <c r="V251" s="231"/>
      <c r="W251" s="165"/>
      <c r="X251" s="111"/>
      <c r="Y251" s="110"/>
      <c r="Z251" s="70">
        <f t="shared" si="121"/>
        <v>0</v>
      </c>
      <c r="AA251" s="70"/>
      <c r="AB251" s="141">
        <v>12</v>
      </c>
      <c r="AC251" s="202" t="s">
        <v>268</v>
      </c>
      <c r="AD251" s="147"/>
      <c r="AE251" s="194">
        <f t="shared" si="117"/>
        <v>5303.1</v>
      </c>
      <c r="AF251" s="194">
        <f t="shared" si="122"/>
        <v>2980</v>
      </c>
      <c r="AG251" s="195">
        <f t="shared" si="123"/>
        <v>2323.1</v>
      </c>
      <c r="AH251" s="195">
        <f t="shared" si="124"/>
        <v>0</v>
      </c>
      <c r="AI251" s="194">
        <f t="shared" si="125"/>
        <v>0</v>
      </c>
      <c r="AJ251" s="196" t="e">
        <f>#REF!/210</f>
        <v>#REF!</v>
      </c>
      <c r="AK251" s="197">
        <f t="shared" si="126"/>
        <v>0</v>
      </c>
      <c r="AL251" s="194" t="e">
        <f>AE251/#REF!*100</f>
        <v>#REF!</v>
      </c>
      <c r="AM251" s="194" t="e">
        <f>AE251-#REF!</f>
        <v>#REF!</v>
      </c>
    </row>
    <row r="252" spans="1:39" s="4" customFormat="1" ht="22.5" customHeight="1">
      <c r="A252" s="35">
        <v>207</v>
      </c>
      <c r="B252" s="51" t="s">
        <v>99</v>
      </c>
      <c r="C252" s="274">
        <v>7900</v>
      </c>
      <c r="D252" s="267">
        <v>14543.7</v>
      </c>
      <c r="E252" s="275"/>
      <c r="F252" s="266"/>
      <c r="G252" s="185"/>
      <c r="H252" s="285">
        <f t="shared" si="119"/>
        <v>22443.7</v>
      </c>
      <c r="I252" s="226">
        <v>1800</v>
      </c>
      <c r="J252" s="226">
        <v>6250.1</v>
      </c>
      <c r="K252" s="165"/>
      <c r="L252" s="110"/>
      <c r="M252" s="110"/>
      <c r="N252" s="134">
        <f t="shared" si="116"/>
        <v>8050.1</v>
      </c>
      <c r="O252" s="231">
        <v>3000</v>
      </c>
      <c r="P252" s="231">
        <v>3855.5</v>
      </c>
      <c r="Q252" s="330"/>
      <c r="R252" s="328"/>
      <c r="S252" s="325"/>
      <c r="T252" s="132">
        <f t="shared" si="120"/>
        <v>6855.5</v>
      </c>
      <c r="U252" s="372">
        <v>3000</v>
      </c>
      <c r="V252" s="372">
        <v>6145</v>
      </c>
      <c r="W252" s="165"/>
      <c r="X252" s="111"/>
      <c r="Y252" s="110"/>
      <c r="Z252" s="70">
        <f t="shared" si="121"/>
        <v>9145</v>
      </c>
      <c r="AA252" s="70"/>
      <c r="AB252" s="141">
        <v>13</v>
      </c>
      <c r="AC252" s="202" t="s">
        <v>267</v>
      </c>
      <c r="AD252" s="147"/>
      <c r="AE252" s="194">
        <f t="shared" si="117"/>
        <v>46494.3</v>
      </c>
      <c r="AF252" s="194">
        <f t="shared" si="122"/>
        <v>15700</v>
      </c>
      <c r="AG252" s="195">
        <f t="shared" si="123"/>
        <v>30794.300000000003</v>
      </c>
      <c r="AH252" s="195">
        <f t="shared" si="124"/>
        <v>0</v>
      </c>
      <c r="AI252" s="194">
        <f t="shared" si="125"/>
        <v>0</v>
      </c>
      <c r="AJ252" s="196" t="e">
        <f>#REF!/210</f>
        <v>#REF!</v>
      </c>
      <c r="AK252" s="197">
        <f t="shared" si="126"/>
        <v>0</v>
      </c>
      <c r="AL252" s="194" t="e">
        <f>AE252/#REF!*100</f>
        <v>#REF!</v>
      </c>
      <c r="AM252" s="194" t="e">
        <f>AE252-#REF!</f>
        <v>#REF!</v>
      </c>
    </row>
    <row r="253" spans="1:39" s="4" customFormat="1" ht="22.5" customHeight="1">
      <c r="A253" s="35">
        <v>208</v>
      </c>
      <c r="B253" s="51" t="s">
        <v>110</v>
      </c>
      <c r="C253" s="275"/>
      <c r="D253" s="275"/>
      <c r="E253" s="275"/>
      <c r="F253" s="266"/>
      <c r="G253" s="185"/>
      <c r="H253" s="285">
        <f t="shared" si="119"/>
        <v>0</v>
      </c>
      <c r="I253" s="89"/>
      <c r="J253" s="165"/>
      <c r="K253" s="111"/>
      <c r="L253" s="110"/>
      <c r="M253" s="110"/>
      <c r="N253" s="134">
        <f t="shared" si="116"/>
        <v>0</v>
      </c>
      <c r="O253" s="330"/>
      <c r="P253" s="330"/>
      <c r="Q253" s="330"/>
      <c r="R253" s="328"/>
      <c r="S253" s="325"/>
      <c r="T253" s="132">
        <f t="shared" si="120"/>
        <v>0</v>
      </c>
      <c r="U253" s="64"/>
      <c r="V253" s="64"/>
      <c r="W253" s="111"/>
      <c r="X253" s="111"/>
      <c r="Y253" s="110"/>
      <c r="Z253" s="70">
        <f t="shared" si="121"/>
        <v>0</v>
      </c>
      <c r="AA253" s="70"/>
      <c r="AB253" s="141">
        <v>14</v>
      </c>
      <c r="AC253" s="202" t="s">
        <v>110</v>
      </c>
      <c r="AD253" s="147" t="s">
        <v>346</v>
      </c>
      <c r="AE253" s="194">
        <f>AF253+AG253+AH253+AI253</f>
        <v>0</v>
      </c>
      <c r="AF253" s="194">
        <f t="shared" si="122"/>
        <v>0</v>
      </c>
      <c r="AG253" s="195">
        <f t="shared" si="123"/>
        <v>0</v>
      </c>
      <c r="AH253" s="195">
        <f t="shared" si="124"/>
        <v>0</v>
      </c>
      <c r="AI253" s="194">
        <f t="shared" si="125"/>
        <v>0</v>
      </c>
      <c r="AJ253" s="196" t="e">
        <f>#REF!/210</f>
        <v>#REF!</v>
      </c>
      <c r="AK253" s="197">
        <f t="shared" si="126"/>
        <v>0</v>
      </c>
      <c r="AL253" s="194"/>
      <c r="AM253" s="194" t="e">
        <f>AE253-#REF!</f>
        <v>#REF!</v>
      </c>
    </row>
    <row r="254" spans="1:39" s="4" customFormat="1" ht="22.5" customHeight="1">
      <c r="A254" s="35"/>
      <c r="B254" s="51"/>
      <c r="C254" s="274"/>
      <c r="D254" s="267"/>
      <c r="E254" s="266"/>
      <c r="F254" s="266"/>
      <c r="G254" s="185"/>
      <c r="H254" s="154"/>
      <c r="I254" s="89"/>
      <c r="J254" s="165"/>
      <c r="K254" s="111"/>
      <c r="L254" s="110"/>
      <c r="M254" s="110"/>
      <c r="N254" s="134"/>
      <c r="O254" s="330"/>
      <c r="P254" s="330"/>
      <c r="Q254" s="330"/>
      <c r="R254" s="328"/>
      <c r="S254" s="325"/>
      <c r="T254" s="132"/>
      <c r="U254" s="64"/>
      <c r="V254" s="64"/>
      <c r="W254" s="111"/>
      <c r="X254" s="111"/>
      <c r="Y254" s="110"/>
      <c r="Z254" s="70"/>
      <c r="AA254" s="70"/>
      <c r="AB254" s="141"/>
      <c r="AC254" s="209" t="s">
        <v>57</v>
      </c>
      <c r="AD254" s="147"/>
      <c r="AE254" s="214">
        <f>SUM(AE240:AE253)</f>
        <v>290072.04477000004</v>
      </c>
      <c r="AF254" s="214">
        <f aca="true" t="shared" si="127" ref="AF254:AM254">SUM(AF240:AF253)</f>
        <v>114123.6</v>
      </c>
      <c r="AG254" s="214">
        <f t="shared" si="127"/>
        <v>119212.36677000001</v>
      </c>
      <c r="AH254" s="214">
        <f t="shared" si="127"/>
        <v>56736.078</v>
      </c>
      <c r="AI254" s="214">
        <f t="shared" si="127"/>
        <v>0</v>
      </c>
      <c r="AJ254" s="214" t="e">
        <f t="shared" si="127"/>
        <v>#REF!</v>
      </c>
      <c r="AK254" s="214">
        <f t="shared" si="127"/>
        <v>0</v>
      </c>
      <c r="AL254" s="214" t="e">
        <f t="shared" si="127"/>
        <v>#REF!</v>
      </c>
      <c r="AM254" s="214" t="e">
        <f t="shared" si="127"/>
        <v>#REF!</v>
      </c>
    </row>
    <row r="255" spans="1:39" s="4" customFormat="1" ht="22.5" customHeight="1">
      <c r="A255" s="37"/>
      <c r="B255" s="52" t="s">
        <v>10</v>
      </c>
      <c r="C255" s="131">
        <f>SUM(C7:C253)</f>
        <v>1013106.9</v>
      </c>
      <c r="D255" s="131">
        <f>SUM(D7:D253)</f>
        <v>1275568.8999999997</v>
      </c>
      <c r="E255" s="131">
        <f>SUM(E7:E253)</f>
        <v>218480.4</v>
      </c>
      <c r="F255" s="131">
        <f>SUM(F7:F253)</f>
        <v>0</v>
      </c>
      <c r="G255" s="131">
        <f>SUM(G7:G253)</f>
        <v>0</v>
      </c>
      <c r="H255" s="155">
        <f aca="true" t="shared" si="128" ref="H255:Z255">SUM(H7:H253)</f>
        <v>2507156.1999999997</v>
      </c>
      <c r="I255" s="242">
        <f t="shared" si="128"/>
        <v>298445.05</v>
      </c>
      <c r="J255" s="243">
        <f t="shared" si="128"/>
        <v>585408.58111</v>
      </c>
      <c r="K255" s="243">
        <f t="shared" si="128"/>
        <v>100607.00047</v>
      </c>
      <c r="L255" s="243">
        <f t="shared" si="128"/>
        <v>0</v>
      </c>
      <c r="M255" s="114">
        <f t="shared" si="128"/>
        <v>0</v>
      </c>
      <c r="N255" s="114">
        <f>SUM(N7:N253)</f>
        <v>984460.6315799998</v>
      </c>
      <c r="O255" s="114">
        <f t="shared" si="128"/>
        <v>306211.30000000005</v>
      </c>
      <c r="P255" s="114">
        <f t="shared" si="128"/>
        <v>474992.7689999999</v>
      </c>
      <c r="Q255" s="158">
        <f t="shared" si="128"/>
        <v>117139.00602000002</v>
      </c>
      <c r="R255" s="114">
        <f t="shared" si="128"/>
        <v>0</v>
      </c>
      <c r="S255" s="114">
        <f t="shared" si="128"/>
        <v>0</v>
      </c>
      <c r="T255" s="155">
        <f t="shared" si="128"/>
        <v>898343.07502</v>
      </c>
      <c r="U255" s="114">
        <f t="shared" si="128"/>
        <v>397350.1</v>
      </c>
      <c r="V255" s="114">
        <f t="shared" si="128"/>
        <v>513103.65799999994</v>
      </c>
      <c r="W255" s="114">
        <f t="shared" si="128"/>
        <v>117260.73577</v>
      </c>
      <c r="X255" s="114">
        <f t="shared" si="128"/>
        <v>0</v>
      </c>
      <c r="Y255" s="114">
        <f t="shared" si="128"/>
        <v>0</v>
      </c>
      <c r="Z255" s="114">
        <f t="shared" si="128"/>
        <v>1027714.4937700002</v>
      </c>
      <c r="AA255" s="114"/>
      <c r="AB255" s="114"/>
      <c r="AC255" s="211" t="s">
        <v>10</v>
      </c>
      <c r="AD255" s="222"/>
      <c r="AE255" s="213">
        <f>AF255+AG255+AH255+AI255</f>
        <v>5417674.40037</v>
      </c>
      <c r="AF255" s="214">
        <f>C255+I255+O255+U255</f>
        <v>2015113.35</v>
      </c>
      <c r="AG255" s="215">
        <f>D255+J255+P255+V255</f>
        <v>2849073.9081099993</v>
      </c>
      <c r="AH255" s="215">
        <f>E255+K255+Q255+W255</f>
        <v>553487.14226</v>
      </c>
      <c r="AI255" s="213">
        <f>F255+L255+R255+X255</f>
        <v>0</v>
      </c>
      <c r="AJ255" s="212" t="e">
        <f>#REF!/210</f>
        <v>#REF!</v>
      </c>
      <c r="AK255" s="197">
        <f>G255+M255+S255+Y255</f>
        <v>0</v>
      </c>
      <c r="AL255" s="194" t="e">
        <f>AE255/#REF!*100</f>
        <v>#REF!</v>
      </c>
      <c r="AM255" s="194" t="e">
        <f>AE255-#REF!</f>
        <v>#REF!</v>
      </c>
    </row>
    <row r="256" spans="1:39" s="6" customFormat="1" ht="22.5" customHeight="1">
      <c r="A256" s="36">
        <v>209</v>
      </c>
      <c r="B256" s="183" t="s">
        <v>11</v>
      </c>
      <c r="C256" s="133">
        <v>0</v>
      </c>
      <c r="D256" s="133"/>
      <c r="E256" s="132"/>
      <c r="F256" s="127">
        <f>1271648.6</f>
        <v>1271648.6</v>
      </c>
      <c r="G256" s="127"/>
      <c r="H256" s="134">
        <f>SUM(C256:F256)</f>
        <v>1271648.6</v>
      </c>
      <c r="I256" s="46">
        <v>0</v>
      </c>
      <c r="J256" s="46"/>
      <c r="K256" s="46">
        <v>0</v>
      </c>
      <c r="L256" s="93">
        <v>566193.616</v>
      </c>
      <c r="M256" s="86"/>
      <c r="N256" s="46">
        <f>SUM(I256:M256)</f>
        <v>566193.616</v>
      </c>
      <c r="O256" s="46"/>
      <c r="P256" s="50"/>
      <c r="Q256" s="47"/>
      <c r="R256" s="93">
        <v>708424.558</v>
      </c>
      <c r="S256" s="86"/>
      <c r="T256" s="132">
        <f>O256+P256+Q256+R256</f>
        <v>708424.558</v>
      </c>
      <c r="U256" s="46"/>
      <c r="V256" s="46"/>
      <c r="W256" s="46"/>
      <c r="X256" s="93">
        <f>1054532</f>
        <v>1054532</v>
      </c>
      <c r="Y256" s="161"/>
      <c r="Z256" s="140">
        <f>SUM(U256:X256)</f>
        <v>1054532</v>
      </c>
      <c r="AA256" s="140"/>
      <c r="AB256" s="140"/>
      <c r="AC256" s="54" t="s">
        <v>11</v>
      </c>
      <c r="AD256" s="211"/>
      <c r="AE256" s="213">
        <f>AF256+AG256+AH256+AI256</f>
        <v>3600798.774</v>
      </c>
      <c r="AF256" s="212">
        <f>C256+I256+O256+U256</f>
        <v>0</v>
      </c>
      <c r="AG256" s="219">
        <f>D256+J256+P256+V256</f>
        <v>0</v>
      </c>
      <c r="AH256" s="215"/>
      <c r="AI256" s="193">
        <f>F256+L256+R256+X256</f>
        <v>3600798.774</v>
      </c>
      <c r="AJ256" s="149" t="e">
        <f>#REF!/210</f>
        <v>#REF!</v>
      </c>
      <c r="AK256" s="150">
        <f>G256+M256+S256+Y256</f>
        <v>0</v>
      </c>
      <c r="AL256" s="148" t="e">
        <f>AE256/#REF!*100</f>
        <v>#REF!</v>
      </c>
      <c r="AM256" s="148" t="e">
        <f>AE256-#REF!</f>
        <v>#REF!</v>
      </c>
    </row>
    <row r="257" spans="1:39" s="6" customFormat="1" ht="22.5" customHeight="1">
      <c r="A257" s="36">
        <v>210</v>
      </c>
      <c r="B257" s="183" t="s">
        <v>83</v>
      </c>
      <c r="C257" s="133"/>
      <c r="D257" s="133"/>
      <c r="E257" s="132"/>
      <c r="F257" s="127"/>
      <c r="G257" s="135"/>
      <c r="H257" s="134">
        <f>SUM(C257:F257)</f>
        <v>0</v>
      </c>
      <c r="I257" s="46"/>
      <c r="J257" s="46"/>
      <c r="K257" s="46"/>
      <c r="L257" s="173"/>
      <c r="M257" s="86"/>
      <c r="N257" s="46">
        <f>SUM(I257:L257)</f>
        <v>0</v>
      </c>
      <c r="O257" s="46"/>
      <c r="P257" s="50"/>
      <c r="Q257" s="47"/>
      <c r="R257" s="173"/>
      <c r="S257" s="173"/>
      <c r="T257" s="132">
        <f>O257+P257+Q257+R257</f>
        <v>0</v>
      </c>
      <c r="U257" s="46"/>
      <c r="V257" s="46"/>
      <c r="W257" s="46"/>
      <c r="X257" s="173"/>
      <c r="Y257" s="161"/>
      <c r="Z257" s="42">
        <f>SUM(U257:X257)</f>
        <v>0</v>
      </c>
      <c r="AA257" s="42"/>
      <c r="AB257" s="42"/>
      <c r="AC257" s="54" t="s">
        <v>83</v>
      </c>
      <c r="AD257" s="211"/>
      <c r="AE257" s="213">
        <f>AF257+AG257+AH257+AI257</f>
        <v>0</v>
      </c>
      <c r="AF257" s="212"/>
      <c r="AG257" s="219"/>
      <c r="AH257" s="215"/>
      <c r="AI257" s="194">
        <f>F257+L257+R257+X257</f>
        <v>0</v>
      </c>
      <c r="AJ257" s="149"/>
      <c r="AK257" s="150">
        <f>H257+N257+T257+Z257</f>
        <v>0</v>
      </c>
      <c r="AL257" s="148"/>
      <c r="AM257" s="148" t="e">
        <f>AE257-#REF!</f>
        <v>#REF!</v>
      </c>
    </row>
    <row r="258" spans="1:39" s="4" customFormat="1" ht="22.5" customHeight="1">
      <c r="A258" s="36">
        <v>211</v>
      </c>
      <c r="B258" s="183" t="s">
        <v>12</v>
      </c>
      <c r="C258" s="133">
        <v>0</v>
      </c>
      <c r="D258" s="133"/>
      <c r="E258" s="132">
        <v>0</v>
      </c>
      <c r="F258" s="135"/>
      <c r="G258" s="127"/>
      <c r="H258" s="134">
        <f>SUM(C258:F258)</f>
        <v>0</v>
      </c>
      <c r="I258" s="46">
        <v>0</v>
      </c>
      <c r="J258" s="46"/>
      <c r="K258" s="46">
        <v>0</v>
      </c>
      <c r="L258" s="305"/>
      <c r="M258" s="86"/>
      <c r="N258" s="46">
        <f>SUM(I258:L258)</f>
        <v>0</v>
      </c>
      <c r="O258" s="46"/>
      <c r="P258" s="50"/>
      <c r="Q258" s="47"/>
      <c r="R258" s="173"/>
      <c r="S258" s="86"/>
      <c r="T258" s="132">
        <f>O258+P258+Q258+R258</f>
        <v>0</v>
      </c>
      <c r="U258" s="87"/>
      <c r="V258" s="87"/>
      <c r="W258" s="46"/>
      <c r="X258" s="237"/>
      <c r="Y258" s="103"/>
      <c r="Z258" s="42">
        <f>SUM(U258:X258)</f>
        <v>0</v>
      </c>
      <c r="AA258" s="42"/>
      <c r="AB258" s="42"/>
      <c r="AC258" s="54" t="s">
        <v>12</v>
      </c>
      <c r="AD258" s="211"/>
      <c r="AE258" s="214">
        <f>AF258+AG258+AH258+AI258</f>
        <v>0</v>
      </c>
      <c r="AF258" s="212">
        <f>C258+I258+O258+U258</f>
        <v>0</v>
      </c>
      <c r="AG258" s="219">
        <f>D258+J258+P258+V258</f>
        <v>0</v>
      </c>
      <c r="AH258" s="215">
        <f>E256+W256+Q256+K256</f>
        <v>0</v>
      </c>
      <c r="AI258" s="193">
        <f>F258+L258+R258+X258</f>
        <v>0</v>
      </c>
      <c r="AJ258" s="149" t="e">
        <f>#REF!/210</f>
        <v>#REF!</v>
      </c>
      <c r="AK258" s="150">
        <f>G258+M258+S258+Y258</f>
        <v>0</v>
      </c>
      <c r="AL258" s="148" t="e">
        <f>AE258/#REF!*100</f>
        <v>#REF!</v>
      </c>
      <c r="AM258" s="148" t="e">
        <f>AE258-#REF!</f>
        <v>#REF!</v>
      </c>
    </row>
    <row r="259" spans="1:39" s="4" customFormat="1" ht="22.5" customHeight="1">
      <c r="A259" s="38"/>
      <c r="B259" s="52" t="s">
        <v>10</v>
      </c>
      <c r="C259" s="133">
        <f>SUM(C256:C256:C258)</f>
        <v>0</v>
      </c>
      <c r="D259" s="133">
        <f>SUM(D256:D256:D258)</f>
        <v>0</v>
      </c>
      <c r="E259" s="132">
        <f>SUM(E256:E256:E258)</f>
        <v>0</v>
      </c>
      <c r="F259" s="132">
        <f>SUM(F256:F256:F258)</f>
        <v>1271648.6</v>
      </c>
      <c r="G259" s="136">
        <f>SUM(G256:G256:G258)</f>
        <v>0</v>
      </c>
      <c r="H259" s="134">
        <f>SUM(C259:F259)</f>
        <v>1271648.6</v>
      </c>
      <c r="I259" s="46">
        <f>SUM(I256:I256:I258)</f>
        <v>0</v>
      </c>
      <c r="J259" s="46">
        <f>SUM(J256:J256:J258)</f>
        <v>0</v>
      </c>
      <c r="K259" s="46">
        <f>SUM(K256:K256:K258)</f>
        <v>0</v>
      </c>
      <c r="L259" s="46">
        <f>SUM(L256:L256:L258)</f>
        <v>566193.616</v>
      </c>
      <c r="M259" s="46">
        <f>SUM(M256:M256:M258)</f>
        <v>0</v>
      </c>
      <c r="N259" s="46">
        <f>SUM(I259:L259)</f>
        <v>566193.616</v>
      </c>
      <c r="O259" s="46">
        <f>SUM(O256:O256:O258)</f>
        <v>0</v>
      </c>
      <c r="P259" s="50">
        <f>SUM(P256:P256:P258)</f>
        <v>0</v>
      </c>
      <c r="Q259" s="47">
        <f>SUM(Q256:Q256:Q258)</f>
        <v>0</v>
      </c>
      <c r="R259" s="47">
        <f>SUM(R256:R256:R258)</f>
        <v>708424.558</v>
      </c>
      <c r="S259" s="46">
        <f>SUM(S256:S256:S258)</f>
        <v>0</v>
      </c>
      <c r="T259" s="132">
        <f>O259+P259+Q259+R259</f>
        <v>708424.558</v>
      </c>
      <c r="U259" s="46">
        <f>SUM(U256:U256:U258)</f>
        <v>0</v>
      </c>
      <c r="V259" s="46">
        <f>SUM(V256:V256:V258)</f>
        <v>0</v>
      </c>
      <c r="W259" s="46">
        <f>SUM(W256:W256:W258)</f>
        <v>0</v>
      </c>
      <c r="X259" s="47">
        <f>SUM(X256:X256:X258)</f>
        <v>1054532</v>
      </c>
      <c r="Y259" s="46">
        <f>SUM(Y256:Y256:Y258)</f>
        <v>0</v>
      </c>
      <c r="Z259" s="43">
        <f>Z256+Z257+Z258</f>
        <v>1054532</v>
      </c>
      <c r="AA259" s="43"/>
      <c r="AB259" s="43"/>
      <c r="AC259" s="184" t="s">
        <v>10</v>
      </c>
      <c r="AD259" s="211"/>
      <c r="AE259" s="220">
        <f>SUM(AE256:AE256:AE258)</f>
        <v>3600798.774</v>
      </c>
      <c r="AF259" s="212">
        <f>C258+I258+O258+U258</f>
        <v>0</v>
      </c>
      <c r="AG259" s="219">
        <f>D259+J259+P259+V259</f>
        <v>0</v>
      </c>
      <c r="AH259" s="215">
        <f>E258+W258+Q258+K258</f>
        <v>0</v>
      </c>
      <c r="AI259" s="221">
        <f>SUM(AI256:AI256:AI258)</f>
        <v>3600798.774</v>
      </c>
      <c r="AJ259" s="149" t="e">
        <f>#REF!/210</f>
        <v>#REF!</v>
      </c>
      <c r="AK259" s="150">
        <f>G259+M259+S259+Y259</f>
        <v>0</v>
      </c>
      <c r="AL259" s="148" t="e">
        <f>AE259/#REF!*100</f>
        <v>#REF!</v>
      </c>
      <c r="AM259" s="148" t="e">
        <f>AE259-#REF!</f>
        <v>#REF!</v>
      </c>
    </row>
    <row r="260" spans="1:39" s="10" customFormat="1" ht="22.5" customHeight="1">
      <c r="A260" s="38"/>
      <c r="B260" s="52" t="s">
        <v>13</v>
      </c>
      <c r="C260" s="132">
        <f>C255+C259</f>
        <v>1013106.9</v>
      </c>
      <c r="D260" s="132">
        <f>D255+D259</f>
        <v>1275568.8999999997</v>
      </c>
      <c r="E260" s="132">
        <f>E255+E259</f>
        <v>218480.4</v>
      </c>
      <c r="F260" s="132">
        <f>F255+F259</f>
        <v>1271648.6</v>
      </c>
      <c r="G260" s="71">
        <f>G259+G255</f>
        <v>0</v>
      </c>
      <c r="H260" s="134">
        <f>SUM(C260:F260)</f>
        <v>3778804.8</v>
      </c>
      <c r="I260" s="47">
        <f>I255+I259</f>
        <v>298445.05</v>
      </c>
      <c r="J260" s="47">
        <f>J255+J259</f>
        <v>585408.58111</v>
      </c>
      <c r="K260" s="47">
        <f>K255+K259</f>
        <v>100607.00047</v>
      </c>
      <c r="L260" s="47">
        <f>L255+L259</f>
        <v>566193.616</v>
      </c>
      <c r="M260" s="46">
        <f aca="true" t="shared" si="129" ref="M260:Z260">M259+M255</f>
        <v>0</v>
      </c>
      <c r="N260" s="46">
        <f>SUM(I260:L260)</f>
        <v>1550654.24758</v>
      </c>
      <c r="O260" s="50">
        <f t="shared" si="129"/>
        <v>306211.30000000005</v>
      </c>
      <c r="P260" s="50">
        <f t="shared" si="129"/>
        <v>474992.7689999999</v>
      </c>
      <c r="Q260" s="47">
        <f t="shared" si="129"/>
        <v>117139.00602000002</v>
      </c>
      <c r="R260" s="47">
        <f t="shared" si="129"/>
        <v>708424.558</v>
      </c>
      <c r="S260" s="46">
        <f t="shared" si="129"/>
        <v>0</v>
      </c>
      <c r="T260" s="132">
        <f>O260+P260+Q260+R260</f>
        <v>1606767.6330199998</v>
      </c>
      <c r="U260" s="47">
        <f t="shared" si="129"/>
        <v>397350.1</v>
      </c>
      <c r="V260" s="46">
        <f t="shared" si="129"/>
        <v>513103.65799999994</v>
      </c>
      <c r="W260" s="46">
        <f t="shared" si="129"/>
        <v>117260.73577</v>
      </c>
      <c r="X260" s="46">
        <f t="shared" si="129"/>
        <v>1054532</v>
      </c>
      <c r="Y260" s="46">
        <f t="shared" si="129"/>
        <v>0</v>
      </c>
      <c r="Z260" s="43">
        <f t="shared" si="129"/>
        <v>2082246.49377</v>
      </c>
      <c r="AA260" s="43"/>
      <c r="AB260" s="43"/>
      <c r="AC260" s="184" t="s">
        <v>13</v>
      </c>
      <c r="AD260" s="222"/>
      <c r="AE260" s="213">
        <f>AE259+AE255</f>
        <v>9018473.17437</v>
      </c>
      <c r="AF260" s="214">
        <f>C260+I260+O260+U260</f>
        <v>2015113.35</v>
      </c>
      <c r="AG260" s="215">
        <f>D260+J260+P260+V260</f>
        <v>2849073.9081099993</v>
      </c>
      <c r="AH260" s="214">
        <f>AH259+AH255</f>
        <v>553487.14226</v>
      </c>
      <c r="AI260" s="214">
        <f>F260+L260+R260+X260</f>
        <v>3600798.774</v>
      </c>
      <c r="AJ260" s="151" t="e">
        <f>#REF!/210</f>
        <v>#REF!</v>
      </c>
      <c r="AK260" s="153">
        <f>G260+M260+S260+Y260</f>
        <v>0</v>
      </c>
      <c r="AL260" s="148" t="e">
        <f>AE260/#REF!*100</f>
        <v>#REF!</v>
      </c>
      <c r="AM260" s="148" t="e">
        <f>AE260-#REF!</f>
        <v>#REF!</v>
      </c>
    </row>
    <row r="261" spans="1:39" s="10" customFormat="1" ht="0.75" customHeight="1">
      <c r="A261" s="39"/>
      <c r="B261" s="11"/>
      <c r="C261" s="48"/>
      <c r="D261" s="48"/>
      <c r="E261" s="48"/>
      <c r="F261" s="48"/>
      <c r="G261" s="48"/>
      <c r="H261" s="97"/>
      <c r="I261" s="66"/>
      <c r="J261" s="66"/>
      <c r="K261" s="66"/>
      <c r="L261" s="66"/>
      <c r="M261" s="66"/>
      <c r="N261" s="67"/>
      <c r="O261" s="66"/>
      <c r="P261" s="66"/>
      <c r="Q261" s="66"/>
      <c r="R261" s="66"/>
      <c r="S261" s="66"/>
      <c r="T261" s="67"/>
      <c r="U261" s="66"/>
      <c r="V261" s="66"/>
      <c r="W261" s="66"/>
      <c r="X261" s="66"/>
      <c r="Y261" s="66"/>
      <c r="Z261" s="67"/>
      <c r="AA261" s="67"/>
      <c r="AB261" s="67"/>
      <c r="AC261" s="84"/>
      <c r="AD261" s="84"/>
      <c r="AE261" s="116"/>
      <c r="AF261" s="59" t="s">
        <v>44</v>
      </c>
      <c r="AG261" s="60" t="s">
        <v>45</v>
      </c>
      <c r="AH261" s="60" t="s">
        <v>46</v>
      </c>
      <c r="AI261" s="57"/>
      <c r="AJ261" s="61"/>
      <c r="AK261" s="61"/>
      <c r="AL261" s="61"/>
      <c r="AM261" s="61"/>
    </row>
    <row r="262" spans="1:39" s="10" customFormat="1" ht="21" customHeight="1" hidden="1">
      <c r="A262" s="39"/>
      <c r="B262" s="11"/>
      <c r="C262" s="48"/>
      <c r="D262" s="48"/>
      <c r="E262" s="48"/>
      <c r="F262" s="48"/>
      <c r="G262" s="48"/>
      <c r="H262" s="97"/>
      <c r="I262" s="66"/>
      <c r="J262" s="66"/>
      <c r="K262" s="66"/>
      <c r="L262" s="66"/>
      <c r="M262" s="66"/>
      <c r="N262" s="67"/>
      <c r="O262" s="66"/>
      <c r="P262" s="66"/>
      <c r="Q262" s="66"/>
      <c r="R262" s="66"/>
      <c r="S262" s="66"/>
      <c r="T262" s="67"/>
      <c r="U262" s="66"/>
      <c r="V262" s="66"/>
      <c r="W262" s="66"/>
      <c r="X262" s="66"/>
      <c r="Y262" s="66"/>
      <c r="Z262" s="67"/>
      <c r="AA262" s="67"/>
      <c r="AB262" s="67"/>
      <c r="AC262" s="381"/>
      <c r="AD262" s="382"/>
      <c r="AE262" s="383"/>
      <c r="AF262" s="59">
        <v>6000000</v>
      </c>
      <c r="AG262" s="60">
        <v>19000000</v>
      </c>
      <c r="AH262" s="57">
        <f>AF262+AG262</f>
        <v>25000000</v>
      </c>
      <c r="AI262" s="57"/>
      <c r="AJ262" s="61"/>
      <c r="AK262" s="61"/>
      <c r="AL262" s="61"/>
      <c r="AM262" s="61"/>
    </row>
    <row r="263" spans="1:39" s="10" customFormat="1" ht="21" customHeight="1" hidden="1">
      <c r="A263" s="39"/>
      <c r="B263" s="11"/>
      <c r="C263" s="48"/>
      <c r="D263" s="48"/>
      <c r="E263" s="48"/>
      <c r="F263" s="48"/>
      <c r="G263" s="48"/>
      <c r="H263" s="97"/>
      <c r="I263" s="66"/>
      <c r="J263" s="66"/>
      <c r="K263" s="66"/>
      <c r="L263" s="66"/>
      <c r="M263" s="66"/>
      <c r="N263" s="67"/>
      <c r="O263" s="66"/>
      <c r="P263" s="66"/>
      <c r="Q263" s="66"/>
      <c r="R263" s="66"/>
      <c r="S263" s="66"/>
      <c r="T263" s="67"/>
      <c r="U263" s="66"/>
      <c r="V263" s="66"/>
      <c r="W263" s="66"/>
      <c r="X263" s="66"/>
      <c r="Y263" s="66"/>
      <c r="Z263" s="67"/>
      <c r="AA263" s="67"/>
      <c r="AB263" s="67"/>
      <c r="AC263" s="384" t="s">
        <v>43</v>
      </c>
      <c r="AD263" s="385"/>
      <c r="AE263" s="386"/>
      <c r="AF263" s="143">
        <f>AF260+AG260+AH260</f>
        <v>5417674.40037</v>
      </c>
      <c r="AG263" s="49">
        <f>AI260</f>
        <v>3600798.774</v>
      </c>
      <c r="AH263" s="58">
        <f>AF263+AG263</f>
        <v>9018473.17437</v>
      </c>
      <c r="AI263" s="57"/>
      <c r="AJ263" s="61"/>
      <c r="AK263" s="61"/>
      <c r="AL263" s="61"/>
      <c r="AM263" s="61"/>
    </row>
    <row r="264" spans="1:39" s="10" customFormat="1" ht="21" customHeight="1" hidden="1">
      <c r="A264" s="39"/>
      <c r="B264" s="11"/>
      <c r="C264" s="48"/>
      <c r="D264" s="48"/>
      <c r="E264" s="48"/>
      <c r="F264" s="48"/>
      <c r="G264" s="48"/>
      <c r="H264" s="97"/>
      <c r="I264" s="66"/>
      <c r="J264" s="66"/>
      <c r="K264" s="66"/>
      <c r="L264" s="66"/>
      <c r="M264" s="66"/>
      <c r="N264" s="115">
        <f>L256+R256+X256</f>
        <v>2329150.174</v>
      </c>
      <c r="O264" s="66"/>
      <c r="P264" s="66"/>
      <c r="Q264" s="66"/>
      <c r="R264" s="66"/>
      <c r="S264" s="66"/>
      <c r="T264" s="67"/>
      <c r="U264" s="66"/>
      <c r="V264" s="66"/>
      <c r="W264" s="66"/>
      <c r="X264" s="66"/>
      <c r="Y264" s="66"/>
      <c r="Z264" s="67"/>
      <c r="AA264" s="67"/>
      <c r="AB264" s="67"/>
      <c r="AC264" s="289"/>
      <c r="AD264" s="290"/>
      <c r="AE264" s="291"/>
      <c r="AF264" s="58">
        <f>AF263/AF262*100</f>
        <v>90.29457333949999</v>
      </c>
      <c r="AG264" s="58">
        <f>AG263/AG262*100</f>
        <v>18.951572494736844</v>
      </c>
      <c r="AH264" s="58">
        <f>AH263/AH262*100</f>
        <v>36.07389269748</v>
      </c>
      <c r="AI264" s="57"/>
      <c r="AJ264" s="61"/>
      <c r="AK264" s="61"/>
      <c r="AL264" s="61"/>
      <c r="AM264" s="61"/>
    </row>
    <row r="265" spans="1:39" s="10" customFormat="1" ht="21" customHeight="1" hidden="1">
      <c r="A265" s="39"/>
      <c r="B265" s="11"/>
      <c r="C265" s="48"/>
      <c r="D265" s="48"/>
      <c r="E265" s="48"/>
      <c r="F265" s="48"/>
      <c r="G265" s="48"/>
      <c r="H265" s="97"/>
      <c r="I265" s="66"/>
      <c r="J265" s="66"/>
      <c r="K265" s="66"/>
      <c r="L265" s="66"/>
      <c r="M265" s="66"/>
      <c r="N265" s="67"/>
      <c r="O265" s="66"/>
      <c r="P265" s="66"/>
      <c r="Q265" s="66"/>
      <c r="R265" s="66"/>
      <c r="S265" s="66"/>
      <c r="T265" s="67"/>
      <c r="U265" s="66"/>
      <c r="V265" s="66"/>
      <c r="W265" s="66"/>
      <c r="X265" s="66"/>
      <c r="Y265" s="66"/>
      <c r="Z265" s="67"/>
      <c r="AA265" s="67"/>
      <c r="AB265" s="67"/>
      <c r="AC265" s="387" t="s">
        <v>47</v>
      </c>
      <c r="AD265" s="388"/>
      <c r="AE265" s="389"/>
      <c r="AF265" s="62">
        <f>AF263-AF262</f>
        <v>-582325.5996300001</v>
      </c>
      <c r="AG265" s="62">
        <f>AG263-AG262</f>
        <v>-15399201.226</v>
      </c>
      <c r="AH265" s="62">
        <f>AH263-AH262</f>
        <v>-15981526.82563</v>
      </c>
      <c r="AI265" s="57"/>
      <c r="AJ265" s="61"/>
      <c r="AK265" s="61"/>
      <c r="AL265" s="61"/>
      <c r="AM265" s="61"/>
    </row>
    <row r="266" spans="1:39" s="10" customFormat="1" ht="21" customHeight="1" hidden="1">
      <c r="A266" s="39"/>
      <c r="B266" s="11"/>
      <c r="C266" s="48"/>
      <c r="D266" s="48"/>
      <c r="E266" s="48"/>
      <c r="F266" s="48"/>
      <c r="G266" s="48"/>
      <c r="H266" s="97"/>
      <c r="I266" s="66"/>
      <c r="J266" s="66"/>
      <c r="K266" s="66"/>
      <c r="L266" s="66"/>
      <c r="M266" s="66"/>
      <c r="N266" s="67"/>
      <c r="O266" s="66"/>
      <c r="P266" s="66"/>
      <c r="Q266" s="66"/>
      <c r="R266" s="66"/>
      <c r="S266" s="66"/>
      <c r="T266" s="67"/>
      <c r="U266" s="66"/>
      <c r="V266" s="66"/>
      <c r="W266" s="66"/>
      <c r="X266" s="66"/>
      <c r="Y266" s="66"/>
      <c r="Z266" s="67"/>
      <c r="AA266" s="67"/>
      <c r="AB266" s="67"/>
      <c r="AC266" s="390" t="s">
        <v>84</v>
      </c>
      <c r="AD266" s="390"/>
      <c r="AE266" s="390"/>
      <c r="AF266" s="62">
        <v>30000</v>
      </c>
      <c r="AG266" s="62" t="e">
        <f>#REF!</f>
        <v>#REF!</v>
      </c>
      <c r="AH266" s="62" t="e">
        <f>AG266/AF266*100</f>
        <v>#REF!</v>
      </c>
      <c r="AI266" s="58" t="e">
        <f>AG266-AF266</f>
        <v>#REF!</v>
      </c>
      <c r="AJ266" s="61"/>
      <c r="AK266" s="61"/>
      <c r="AL266" s="61"/>
      <c r="AM266" s="61"/>
    </row>
    <row r="267" spans="1:39" s="10" customFormat="1" ht="21" customHeight="1">
      <c r="A267" s="39"/>
      <c r="B267" s="11"/>
      <c r="C267" s="48"/>
      <c r="D267" s="48"/>
      <c r="E267" s="48"/>
      <c r="F267" s="48"/>
      <c r="G267" s="48"/>
      <c r="H267" s="97"/>
      <c r="I267" s="66"/>
      <c r="J267" s="66"/>
      <c r="K267" s="66"/>
      <c r="L267" s="66"/>
      <c r="M267" s="66"/>
      <c r="N267" s="67"/>
      <c r="O267" s="66"/>
      <c r="P267" s="66"/>
      <c r="Q267" s="66"/>
      <c r="R267" s="66"/>
      <c r="S267" s="66"/>
      <c r="T267" s="67"/>
      <c r="U267" s="66"/>
      <c r="V267" s="66"/>
      <c r="W267" s="66"/>
      <c r="X267" s="66"/>
      <c r="Y267" s="66"/>
      <c r="Z267" s="67"/>
      <c r="AA267" s="67"/>
      <c r="AB267" s="67"/>
      <c r="AC267" s="391"/>
      <c r="AD267" s="391"/>
      <c r="AE267" s="391"/>
      <c r="AF267" s="137"/>
      <c r="AG267" s="72"/>
      <c r="AH267" s="72"/>
      <c r="AI267" s="61"/>
      <c r="AJ267" s="61"/>
      <c r="AK267" s="61"/>
      <c r="AL267" s="61"/>
      <c r="AM267" s="61"/>
    </row>
    <row r="268" spans="1:30" ht="27.75" customHeight="1">
      <c r="A268" s="3"/>
      <c r="B268" s="24"/>
      <c r="C268" s="24"/>
      <c r="D268" s="24"/>
      <c r="E268" s="24"/>
      <c r="F268" s="24"/>
      <c r="G268" s="24"/>
      <c r="H268" s="24"/>
      <c r="I268" s="24"/>
      <c r="J268" s="25"/>
      <c r="K268" s="25"/>
      <c r="L268" s="25"/>
      <c r="M268" s="25"/>
      <c r="N268" s="15"/>
      <c r="O268" s="14"/>
      <c r="P268" s="13"/>
      <c r="Q268" s="14"/>
      <c r="R268" s="13"/>
      <c r="S268" s="13"/>
      <c r="T268" s="30"/>
      <c r="U268" s="14"/>
      <c r="V268" s="14"/>
      <c r="W268" s="14"/>
      <c r="X268" s="14"/>
      <c r="Y268" s="14"/>
      <c r="Z268" s="15"/>
      <c r="AA268" s="15"/>
      <c r="AB268" s="15"/>
      <c r="AC268" s="12"/>
      <c r="AD268" s="12"/>
    </row>
    <row r="269" spans="1:30" ht="15.75">
      <c r="A269" s="5"/>
      <c r="B269" s="24"/>
      <c r="C269" s="24"/>
      <c r="D269" s="24"/>
      <c r="E269" s="24"/>
      <c r="F269" s="24"/>
      <c r="G269" s="24"/>
      <c r="H269" s="24"/>
      <c r="I269" s="24"/>
      <c r="J269" s="25"/>
      <c r="K269" s="25"/>
      <c r="L269" s="25"/>
      <c r="M269" s="25"/>
      <c r="N269" s="19"/>
      <c r="O269" s="21"/>
      <c r="P269" s="20"/>
      <c r="Q269" s="20"/>
      <c r="R269" s="20"/>
      <c r="S269" s="20"/>
      <c r="T269" s="31"/>
      <c r="U269" s="19"/>
      <c r="V269" s="19"/>
      <c r="W269" s="32"/>
      <c r="X269" s="32"/>
      <c r="Y269" s="32"/>
      <c r="Z269" s="15"/>
      <c r="AA269" s="15"/>
      <c r="AB269" s="15"/>
      <c r="AC269" s="16"/>
      <c r="AD269" s="16"/>
    </row>
    <row r="270" spans="1:30" ht="15.75">
      <c r="A270" s="7"/>
      <c r="B270" s="24"/>
      <c r="C270" s="24"/>
      <c r="D270" s="24"/>
      <c r="E270" s="24"/>
      <c r="F270" s="24"/>
      <c r="G270" s="24"/>
      <c r="H270" s="24"/>
      <c r="I270" s="24"/>
      <c r="J270" s="27"/>
      <c r="K270" s="27"/>
      <c r="L270" s="25"/>
      <c r="M270" s="25"/>
      <c r="N270" s="19"/>
      <c r="O270" s="23"/>
      <c r="P270" s="33"/>
      <c r="Q270" s="23"/>
      <c r="R270" s="33"/>
      <c r="S270" s="33"/>
      <c r="T270" s="31"/>
      <c r="U270" s="19"/>
      <c r="V270" s="19"/>
      <c r="W270" s="19"/>
      <c r="X270" s="19"/>
      <c r="Y270" s="19"/>
      <c r="Z270" s="30"/>
      <c r="AA270" s="30"/>
      <c r="AB270" s="30"/>
      <c r="AC270" s="22"/>
      <c r="AD270" s="22"/>
    </row>
    <row r="271" spans="1:30" ht="15.75">
      <c r="A271" s="7"/>
      <c r="B271" s="24"/>
      <c r="C271" s="24"/>
      <c r="D271" s="24"/>
      <c r="E271" s="24"/>
      <c r="F271" s="24"/>
      <c r="G271" s="24"/>
      <c r="H271" s="24"/>
      <c r="I271" s="24"/>
      <c r="J271" s="27"/>
      <c r="K271" s="27"/>
      <c r="L271" s="25"/>
      <c r="M271" s="25"/>
      <c r="N271" s="19"/>
      <c r="O271" s="21"/>
      <c r="P271" s="20"/>
      <c r="Q271" s="20"/>
      <c r="R271" s="20"/>
      <c r="S271" s="20"/>
      <c r="T271" s="31"/>
      <c r="U271" s="19"/>
      <c r="V271" s="19"/>
      <c r="W271" s="19"/>
      <c r="X271" s="19"/>
      <c r="Y271" s="19"/>
      <c r="Z271" s="30"/>
      <c r="AA271" s="30"/>
      <c r="AB271" s="30"/>
      <c r="AC271" s="22"/>
      <c r="AD271" s="22"/>
    </row>
    <row r="272" spans="1:30" ht="15.75">
      <c r="A272" s="8"/>
      <c r="B272" s="24"/>
      <c r="C272" s="24"/>
      <c r="D272" s="24"/>
      <c r="E272" s="24"/>
      <c r="F272" s="24"/>
      <c r="G272" s="24"/>
      <c r="H272" s="24"/>
      <c r="I272" s="28"/>
      <c r="J272" s="29"/>
      <c r="K272" s="26"/>
      <c r="L272" s="25"/>
      <c r="M272" s="25"/>
      <c r="N272" s="19"/>
      <c r="O272" s="23"/>
      <c r="P272" s="33"/>
      <c r="Q272" s="33"/>
      <c r="R272" s="33"/>
      <c r="S272" s="33"/>
      <c r="T272" s="31"/>
      <c r="U272" s="19"/>
      <c r="V272" s="19"/>
      <c r="W272" s="19"/>
      <c r="X272" s="19"/>
      <c r="Y272" s="19"/>
      <c r="Z272" s="30"/>
      <c r="AA272" s="30"/>
      <c r="AB272" s="30"/>
      <c r="AC272" s="22"/>
      <c r="AD272" s="22"/>
    </row>
    <row r="273" spans="1:30" ht="15.75">
      <c r="A273" s="8"/>
      <c r="B273" s="9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19"/>
      <c r="O273" s="21"/>
      <c r="P273" s="20"/>
      <c r="Q273" s="20"/>
      <c r="R273" s="20"/>
      <c r="S273" s="20"/>
      <c r="T273" s="31"/>
      <c r="U273" s="19"/>
      <c r="V273" s="19"/>
      <c r="W273" s="19"/>
      <c r="X273" s="19"/>
      <c r="Y273" s="19"/>
      <c r="Z273" s="30"/>
      <c r="AA273" s="30"/>
      <c r="AB273" s="30"/>
      <c r="AC273" s="22"/>
      <c r="AD273" s="22"/>
    </row>
    <row r="274" spans="1:30" ht="15.75">
      <c r="A274" s="12"/>
      <c r="B274" s="13"/>
      <c r="C274" s="9"/>
      <c r="D274" s="9"/>
      <c r="E274" s="9"/>
      <c r="F274" s="9"/>
      <c r="G274" s="9"/>
      <c r="H274" s="9"/>
      <c r="I274" s="9"/>
      <c r="J274" s="10"/>
      <c r="K274" s="10"/>
      <c r="L274" s="10"/>
      <c r="M274" s="10"/>
      <c r="N274" s="34"/>
      <c r="O274" s="14"/>
      <c r="P274" s="13"/>
      <c r="Q274" s="13"/>
      <c r="R274" s="13"/>
      <c r="S274" s="13"/>
      <c r="T274" s="31"/>
      <c r="U274" s="13"/>
      <c r="V274" s="13"/>
      <c r="W274" s="13"/>
      <c r="X274" s="13"/>
      <c r="Y274" s="13"/>
      <c r="Z274" s="30"/>
      <c r="AA274" s="30"/>
      <c r="AB274" s="30"/>
      <c r="AC274" s="22"/>
      <c r="AD274" s="22"/>
    </row>
    <row r="275" spans="1:28" ht="15.75">
      <c r="A275" s="13"/>
      <c r="C275" s="13"/>
      <c r="D275" s="13"/>
      <c r="E275" s="13"/>
      <c r="F275" s="13"/>
      <c r="G275" s="13"/>
      <c r="H275" s="13"/>
      <c r="I275" s="14"/>
      <c r="J275" s="14"/>
      <c r="K275" s="14"/>
      <c r="L275" s="14"/>
      <c r="M275" s="14"/>
      <c r="N275" s="15"/>
      <c r="O275" s="14"/>
      <c r="P275" s="13"/>
      <c r="Q275" s="13"/>
      <c r="R275" s="13"/>
      <c r="S275" s="13"/>
      <c r="T275" s="30"/>
      <c r="U275" s="13"/>
      <c r="V275" s="13"/>
      <c r="W275" s="13"/>
      <c r="X275" s="13"/>
      <c r="Y275" s="13"/>
      <c r="Z275" s="30"/>
      <c r="AA275" s="30"/>
      <c r="AB275" s="30"/>
    </row>
  </sheetData>
  <sheetProtection/>
  <mergeCells count="55">
    <mergeCell ref="C2:M2"/>
    <mergeCell ref="B3:B4"/>
    <mergeCell ref="C3:F3"/>
    <mergeCell ref="I3:L3"/>
    <mergeCell ref="O3:R3"/>
    <mergeCell ref="U3:X3"/>
    <mergeCell ref="K4:K5"/>
    <mergeCell ref="L4:L5"/>
    <mergeCell ref="M4:M5"/>
    <mergeCell ref="N4:N5"/>
    <mergeCell ref="AC3:AM3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Z4:Z5"/>
    <mergeCell ref="O4:O5"/>
    <mergeCell ref="P4:P5"/>
    <mergeCell ref="Q4:Q5"/>
    <mergeCell ref="R4:R5"/>
    <mergeCell ref="S4:S5"/>
    <mergeCell ref="T4:T5"/>
    <mergeCell ref="AB4:AB5"/>
    <mergeCell ref="AC4:AC5"/>
    <mergeCell ref="AD4:AD5"/>
    <mergeCell ref="AE4:AM4"/>
    <mergeCell ref="AE6:AI6"/>
    <mergeCell ref="U4:U5"/>
    <mergeCell ref="V4:V5"/>
    <mergeCell ref="W4:W5"/>
    <mergeCell ref="X4:X5"/>
    <mergeCell ref="Y4:Y5"/>
    <mergeCell ref="AE20:AI20"/>
    <mergeCell ref="AE42:AI42"/>
    <mergeCell ref="AE61:AI61"/>
    <mergeCell ref="AE84:AI84"/>
    <mergeCell ref="AE101:AI101"/>
    <mergeCell ref="AE122:AI122"/>
    <mergeCell ref="AE137:AI137"/>
    <mergeCell ref="AE151:AI151"/>
    <mergeCell ref="AE168:AI168"/>
    <mergeCell ref="AE182:AI182"/>
    <mergeCell ref="AE206:AI206"/>
    <mergeCell ref="AE220:AI220"/>
    <mergeCell ref="AE238:AI238"/>
    <mergeCell ref="AC262:AE262"/>
    <mergeCell ref="AC263:AE263"/>
    <mergeCell ref="AC265:AE265"/>
    <mergeCell ref="AC266:AE266"/>
    <mergeCell ref="AC267:AE267"/>
  </mergeCells>
  <printOptions/>
  <pageMargins left="0.2362204724409449" right="0.15748031496062992" top="0.9" bottom="0.1968503937007874" header="0.1968503937007874" footer="0.1968503937007874"/>
  <pageSetup horizontalDpi="600" verticalDpi="600" orientation="landscape" paperSize="9" scale="49" r:id="rId1"/>
  <rowBreaks count="14" manualBreakCount="14">
    <brk id="40" max="68" man="1"/>
    <brk id="43" max="68" man="1"/>
    <brk id="60" max="71" man="1"/>
    <brk id="83" max="71" man="1"/>
    <brk id="100" max="71" man="1"/>
    <brk id="121" max="71" man="1"/>
    <brk id="136" max="71" man="1"/>
    <brk id="150" max="71" man="1"/>
    <brk id="167" max="71" man="1"/>
    <brk id="181" max="71" man="1"/>
    <brk id="205" max="71" man="1"/>
    <brk id="219" max="71" man="1"/>
    <brk id="237" max="71" man="1"/>
    <brk id="254" max="71" man="1"/>
  </rowBreaks>
  <colBreaks count="3" manualBreakCount="3">
    <brk id="14" max="376" man="1"/>
    <brk id="27" max="361" man="1"/>
    <brk id="35" max="3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90">
      <selection activeCell="A209" sqref="A209"/>
    </sheetView>
  </sheetViews>
  <sheetFormatPr defaultColWidth="9.00390625" defaultRowHeight="12.75"/>
  <cols>
    <col min="1" max="1" width="39.375" style="433" bestFit="1" customWidth="1"/>
    <col min="2" max="2" width="18.00390625" style="433" bestFit="1" customWidth="1"/>
    <col min="3" max="3" width="16.875" style="433" bestFit="1" customWidth="1"/>
    <col min="4" max="4" width="18.25390625" style="433" bestFit="1" customWidth="1"/>
    <col min="5" max="5" width="16.75390625" style="433" bestFit="1" customWidth="1"/>
    <col min="6" max="6" width="18.375" style="433" bestFit="1" customWidth="1"/>
    <col min="7" max="7" width="16.125" style="433" bestFit="1" customWidth="1"/>
    <col min="8" max="8" width="16.375" style="433" bestFit="1" customWidth="1"/>
    <col min="9" max="9" width="18.75390625" style="433" bestFit="1" customWidth="1"/>
    <col min="10" max="10" width="16.75390625" style="433" bestFit="1" customWidth="1"/>
    <col min="11" max="11" width="16.375" style="433" bestFit="1" customWidth="1"/>
    <col min="12" max="16384" width="9.125" style="433" customWidth="1"/>
  </cols>
  <sheetData>
    <row r="1" spans="1:11" ht="16.5">
      <c r="A1" s="473"/>
      <c r="B1" s="474" t="s">
        <v>387</v>
      </c>
      <c r="C1" s="474"/>
      <c r="D1" s="474"/>
      <c r="E1" s="474"/>
      <c r="F1" s="475"/>
      <c r="G1" s="474" t="s">
        <v>63</v>
      </c>
      <c r="H1" s="474"/>
      <c r="I1" s="474"/>
      <c r="J1" s="474"/>
      <c r="K1" s="475"/>
    </row>
    <row r="2" spans="1:11" ht="16.5" customHeight="1">
      <c r="A2" s="473"/>
      <c r="B2" s="476" t="s">
        <v>1</v>
      </c>
      <c r="C2" s="477" t="s">
        <v>386</v>
      </c>
      <c r="D2" s="476" t="s">
        <v>55</v>
      </c>
      <c r="E2" s="476" t="s">
        <v>2</v>
      </c>
      <c r="F2" s="478" t="s">
        <v>57</v>
      </c>
      <c r="G2" s="476" t="s">
        <v>1</v>
      </c>
      <c r="H2" s="477" t="s">
        <v>386</v>
      </c>
      <c r="I2" s="476" t="s">
        <v>55</v>
      </c>
      <c r="J2" s="476" t="s">
        <v>2</v>
      </c>
      <c r="K2" s="478" t="s">
        <v>57</v>
      </c>
    </row>
    <row r="3" spans="1:11" ht="16.5">
      <c r="A3" s="427" t="s">
        <v>25</v>
      </c>
      <c r="B3" s="476"/>
      <c r="C3" s="477"/>
      <c r="D3" s="476"/>
      <c r="E3" s="476"/>
      <c r="F3" s="478"/>
      <c r="G3" s="476"/>
      <c r="H3" s="477"/>
      <c r="I3" s="476"/>
      <c r="J3" s="476"/>
      <c r="K3" s="478"/>
    </row>
    <row r="4" spans="1:11" ht="16.5">
      <c r="A4" s="427" t="s">
        <v>67</v>
      </c>
      <c r="B4" s="473"/>
      <c r="C4" s="429">
        <v>7807.1</v>
      </c>
      <c r="D4" s="479"/>
      <c r="E4" s="473"/>
      <c r="F4" s="429">
        <v>7807.1</v>
      </c>
      <c r="G4" s="432"/>
      <c r="H4" s="431">
        <v>7572</v>
      </c>
      <c r="I4" s="480"/>
      <c r="J4" s="480"/>
      <c r="K4" s="431">
        <v>7572</v>
      </c>
    </row>
    <row r="5" spans="1:11" ht="16.5">
      <c r="A5" s="427" t="s">
        <v>30</v>
      </c>
      <c r="B5" s="473"/>
      <c r="C5" s="473"/>
      <c r="D5" s="473"/>
      <c r="E5" s="473"/>
      <c r="F5" s="473"/>
      <c r="G5" s="480"/>
      <c r="H5" s="480"/>
      <c r="I5" s="480"/>
      <c r="J5" s="480"/>
      <c r="K5" s="480"/>
    </row>
    <row r="6" spans="1:11" ht="16.5">
      <c r="A6" s="427" t="s">
        <v>109</v>
      </c>
      <c r="B6" s="473"/>
      <c r="C6" s="473"/>
      <c r="D6" s="473"/>
      <c r="E6" s="473"/>
      <c r="F6" s="473"/>
      <c r="G6" s="480"/>
      <c r="H6" s="480"/>
      <c r="I6" s="480"/>
      <c r="J6" s="480"/>
      <c r="K6" s="480"/>
    </row>
    <row r="7" spans="1:11" ht="16.5">
      <c r="A7" s="423" t="s">
        <v>116</v>
      </c>
      <c r="B7" s="473"/>
      <c r="C7" s="473"/>
      <c r="D7" s="473"/>
      <c r="E7" s="473"/>
      <c r="F7" s="473"/>
      <c r="G7" s="480"/>
      <c r="H7" s="480"/>
      <c r="I7" s="480"/>
      <c r="J7" s="480"/>
      <c r="K7" s="480"/>
    </row>
    <row r="8" spans="1:11" ht="16.5">
      <c r="A8" s="423" t="s">
        <v>117</v>
      </c>
      <c r="B8" s="473"/>
      <c r="C8" s="473"/>
      <c r="D8" s="473"/>
      <c r="E8" s="473"/>
      <c r="F8" s="473"/>
      <c r="G8" s="480"/>
      <c r="H8" s="480"/>
      <c r="I8" s="480"/>
      <c r="J8" s="480"/>
      <c r="K8" s="480"/>
    </row>
    <row r="9" spans="1:11" ht="16.5">
      <c r="A9" s="423" t="s">
        <v>118</v>
      </c>
      <c r="B9" s="429">
        <v>1870</v>
      </c>
      <c r="C9" s="473"/>
      <c r="D9" s="473"/>
      <c r="E9" s="473"/>
      <c r="F9" s="429">
        <v>1870</v>
      </c>
      <c r="G9" s="434">
        <v>2000</v>
      </c>
      <c r="H9" s="480"/>
      <c r="I9" s="480"/>
      <c r="J9" s="480"/>
      <c r="K9" s="434">
        <v>2000</v>
      </c>
    </row>
    <row r="10" spans="1:11" ht="16.5">
      <c r="A10" s="423" t="s">
        <v>119</v>
      </c>
      <c r="B10" s="473"/>
      <c r="C10" s="473"/>
      <c r="D10" s="473"/>
      <c r="E10" s="473"/>
      <c r="F10" s="473"/>
      <c r="G10" s="480"/>
      <c r="H10" s="480"/>
      <c r="I10" s="480"/>
      <c r="J10" s="480"/>
      <c r="K10" s="480"/>
    </row>
    <row r="11" spans="1:11" ht="16.5">
      <c r="A11" s="423" t="s">
        <v>120</v>
      </c>
      <c r="B11" s="429">
        <v>1200</v>
      </c>
      <c r="C11" s="429">
        <v>2216</v>
      </c>
      <c r="D11" s="473"/>
      <c r="E11" s="473"/>
      <c r="F11" s="435">
        <f>B11+C11+D11+E11</f>
        <v>3416</v>
      </c>
      <c r="G11" s="436">
        <v>1630</v>
      </c>
      <c r="H11" s="436">
        <v>1036.5</v>
      </c>
      <c r="I11" s="480"/>
      <c r="J11" s="480"/>
      <c r="K11" s="435">
        <f>G11+H11+I11+J11</f>
        <v>2666.5</v>
      </c>
    </row>
    <row r="12" spans="1:11" ht="16.5">
      <c r="A12" s="423" t="s">
        <v>121</v>
      </c>
      <c r="B12" s="429">
        <v>3997</v>
      </c>
      <c r="C12" s="429">
        <v>5568.5</v>
      </c>
      <c r="D12" s="473"/>
      <c r="E12" s="473"/>
      <c r="F12" s="435">
        <f>B12+C12+D12+E12</f>
        <v>9565.5</v>
      </c>
      <c r="G12" s="436">
        <v>4000</v>
      </c>
      <c r="H12" s="436">
        <v>3378.5</v>
      </c>
      <c r="I12" s="480"/>
      <c r="J12" s="480"/>
      <c r="K12" s="435">
        <f>G12+H12+I12+J12</f>
        <v>7378.5</v>
      </c>
    </row>
    <row r="13" spans="1:11" ht="16.5">
      <c r="A13" s="423" t="s">
        <v>122</v>
      </c>
      <c r="B13" s="437">
        <v>240</v>
      </c>
      <c r="C13" s="437">
        <v>5483.5</v>
      </c>
      <c r="D13" s="473"/>
      <c r="E13" s="473"/>
      <c r="F13" s="435">
        <f>B13+C13+D13+E13</f>
        <v>5723.5</v>
      </c>
      <c r="G13" s="437">
        <v>2304</v>
      </c>
      <c r="H13" s="437">
        <v>3831.5</v>
      </c>
      <c r="I13" s="480"/>
      <c r="J13" s="480"/>
      <c r="K13" s="438">
        <f>G13+H13+I13+J13</f>
        <v>6135.5</v>
      </c>
    </row>
    <row r="14" spans="1:11" ht="16.5">
      <c r="A14" s="423" t="s">
        <v>126</v>
      </c>
      <c r="B14" s="473"/>
      <c r="C14" s="473"/>
      <c r="D14" s="473"/>
      <c r="E14" s="473"/>
      <c r="F14" s="473"/>
      <c r="G14" s="480"/>
      <c r="H14" s="480"/>
      <c r="I14" s="480"/>
      <c r="J14" s="480"/>
      <c r="K14" s="480"/>
    </row>
    <row r="15" spans="1:11" ht="16.5">
      <c r="A15" s="423" t="s">
        <v>123</v>
      </c>
      <c r="B15" s="429">
        <v>4187</v>
      </c>
      <c r="C15" s="429">
        <v>3272.7</v>
      </c>
      <c r="D15" s="473"/>
      <c r="E15" s="473"/>
      <c r="F15" s="435">
        <f>B15+C15+D15+E15</f>
        <v>7459.7</v>
      </c>
      <c r="G15" s="436">
        <v>5322</v>
      </c>
      <c r="H15" s="436">
        <v>5669.05</v>
      </c>
      <c r="I15" s="480"/>
      <c r="J15" s="480"/>
      <c r="K15" s="435">
        <f>G15+H15+I15+J15</f>
        <v>10991.05</v>
      </c>
    </row>
    <row r="16" spans="1:11" ht="16.5">
      <c r="A16" s="423" t="s">
        <v>124</v>
      </c>
      <c r="B16" s="473"/>
      <c r="C16" s="436"/>
      <c r="D16" s="473"/>
      <c r="E16" s="473"/>
      <c r="F16" s="436"/>
      <c r="G16" s="434"/>
      <c r="H16" s="436">
        <v>2607.98</v>
      </c>
      <c r="I16" s="480"/>
      <c r="J16" s="480"/>
      <c r="K16" s="438">
        <f>G16+H16+I16+J16</f>
        <v>2607.98</v>
      </c>
    </row>
    <row r="17" spans="1:11" ht="16.5">
      <c r="A17" s="423" t="s">
        <v>125</v>
      </c>
      <c r="B17" s="473"/>
      <c r="C17" s="473"/>
      <c r="D17" s="473"/>
      <c r="E17" s="473"/>
      <c r="F17" s="473"/>
      <c r="G17" s="480"/>
      <c r="H17" s="480"/>
      <c r="I17" s="480"/>
      <c r="J17" s="480"/>
      <c r="K17" s="480"/>
    </row>
    <row r="18" spans="1:11" ht="16.5">
      <c r="A18" s="424" t="s">
        <v>127</v>
      </c>
      <c r="B18" s="473"/>
      <c r="C18" s="473"/>
      <c r="D18" s="473"/>
      <c r="E18" s="473"/>
      <c r="F18" s="473"/>
      <c r="G18" s="480"/>
      <c r="H18" s="480"/>
      <c r="I18" s="480"/>
      <c r="J18" s="480"/>
      <c r="K18" s="480"/>
    </row>
    <row r="19" spans="1:11" ht="16.5">
      <c r="A19" s="427" t="s">
        <v>376</v>
      </c>
      <c r="B19" s="429">
        <v>5450</v>
      </c>
      <c r="C19" s="429">
        <v>1269.6</v>
      </c>
      <c r="D19" s="429">
        <v>10157.1844</v>
      </c>
      <c r="E19" s="473"/>
      <c r="F19" s="435">
        <f>B19+C19+D19+E19</f>
        <v>16876.7844</v>
      </c>
      <c r="G19" s="439">
        <v>7850</v>
      </c>
      <c r="H19" s="439">
        <v>1453.5</v>
      </c>
      <c r="I19" s="439">
        <v>18549.294</v>
      </c>
      <c r="J19" s="480"/>
      <c r="K19" s="435">
        <f aca="true" t="shared" si="0" ref="K19:K82">G19+H19+I19+J19</f>
        <v>27852.794</v>
      </c>
    </row>
    <row r="20" spans="1:11" ht="16.5">
      <c r="A20" s="427" t="s">
        <v>14</v>
      </c>
      <c r="B20" s="429">
        <v>13111</v>
      </c>
      <c r="C20" s="440">
        <f>25171.581+279.5</f>
        <v>25451.081</v>
      </c>
      <c r="D20" s="441">
        <v>20926.67725</v>
      </c>
      <c r="E20" s="473"/>
      <c r="F20" s="435">
        <f>B20+C20+D20</f>
        <v>59488.75825</v>
      </c>
      <c r="G20" s="442">
        <v>15414</v>
      </c>
      <c r="H20" s="443">
        <f>941.1+8418.305</f>
        <v>9359.405</v>
      </c>
      <c r="I20" s="442">
        <v>26882.7431</v>
      </c>
      <c r="J20" s="480"/>
      <c r="K20" s="435">
        <f t="shared" si="0"/>
        <v>51656.1481</v>
      </c>
    </row>
    <row r="21" spans="1:11" ht="16.5">
      <c r="A21" s="425" t="s">
        <v>69</v>
      </c>
      <c r="B21" s="429">
        <v>2106</v>
      </c>
      <c r="C21" s="429">
        <v>8380.512</v>
      </c>
      <c r="D21" s="473"/>
      <c r="E21" s="473"/>
      <c r="F21" s="435">
        <f>B21+C21+D21+E21</f>
        <v>10486.512</v>
      </c>
      <c r="G21" s="442">
        <v>3010</v>
      </c>
      <c r="H21" s="442">
        <v>4653.55</v>
      </c>
      <c r="I21" s="480"/>
      <c r="J21" s="480"/>
      <c r="K21" s="435">
        <f t="shared" si="0"/>
        <v>7663.55</v>
      </c>
    </row>
    <row r="22" spans="1:11" ht="16.5">
      <c r="A22" s="425" t="s">
        <v>70</v>
      </c>
      <c r="B22" s="429">
        <v>7065</v>
      </c>
      <c r="C22" s="429">
        <v>14970</v>
      </c>
      <c r="D22" s="473"/>
      <c r="E22" s="473"/>
      <c r="F22" s="435">
        <f>B22+C22+D22+E22</f>
        <v>22035</v>
      </c>
      <c r="G22" s="442">
        <v>7653</v>
      </c>
      <c r="H22" s="442">
        <v>11969</v>
      </c>
      <c r="I22" s="480"/>
      <c r="J22" s="480"/>
      <c r="K22" s="435">
        <f t="shared" si="0"/>
        <v>19622</v>
      </c>
    </row>
    <row r="23" spans="1:11" ht="16.5">
      <c r="A23" s="425" t="s">
        <v>68</v>
      </c>
      <c r="B23" s="429">
        <v>5600</v>
      </c>
      <c r="C23" s="429">
        <v>21014.4</v>
      </c>
      <c r="D23" s="473"/>
      <c r="E23" s="473"/>
      <c r="F23" s="435">
        <f>B23+C23+D23+E23</f>
        <v>26614.4</v>
      </c>
      <c r="G23" s="442">
        <v>6270</v>
      </c>
      <c r="H23" s="442">
        <f>15861.3+1723</f>
        <v>17584.3</v>
      </c>
      <c r="I23" s="480"/>
      <c r="J23" s="480"/>
      <c r="K23" s="435">
        <f t="shared" si="0"/>
        <v>23854.3</v>
      </c>
    </row>
    <row r="24" spans="1:11" ht="16.5">
      <c r="A24" s="425" t="s">
        <v>66</v>
      </c>
      <c r="B24" s="429">
        <v>5217</v>
      </c>
      <c r="C24" s="429">
        <f>16559.3+0.3</f>
        <v>16559.6</v>
      </c>
      <c r="D24" s="473"/>
      <c r="E24" s="473"/>
      <c r="F24" s="435">
        <f>B24+C24+D24+E24</f>
        <v>21776.6</v>
      </c>
      <c r="G24" s="444">
        <v>6158</v>
      </c>
      <c r="H24" s="442">
        <v>11946.3</v>
      </c>
      <c r="I24" s="480"/>
      <c r="J24" s="480"/>
      <c r="K24" s="435">
        <f t="shared" si="0"/>
        <v>18104.3</v>
      </c>
    </row>
    <row r="25" spans="1:11" ht="16.5">
      <c r="A25" s="425" t="s">
        <v>71</v>
      </c>
      <c r="B25" s="429">
        <v>5035</v>
      </c>
      <c r="C25" s="429">
        <v>9328.5</v>
      </c>
      <c r="D25" s="473"/>
      <c r="E25" s="473"/>
      <c r="F25" s="435">
        <f>B25+C25+D25+E25</f>
        <v>14363.5</v>
      </c>
      <c r="G25" s="442">
        <v>6213</v>
      </c>
      <c r="H25" s="442">
        <f>5587.5</f>
        <v>5587.5</v>
      </c>
      <c r="I25" s="480"/>
      <c r="J25" s="480"/>
      <c r="K25" s="435">
        <f t="shared" si="0"/>
        <v>11800.5</v>
      </c>
    </row>
    <row r="26" spans="1:11" ht="16.5">
      <c r="A26" s="425" t="s">
        <v>86</v>
      </c>
      <c r="B26" s="429">
        <v>1170</v>
      </c>
      <c r="C26" s="429">
        <v>848.5</v>
      </c>
      <c r="D26" s="473"/>
      <c r="E26" s="473"/>
      <c r="F26" s="435">
        <f>B26+C26+D26+E26</f>
        <v>2018.5</v>
      </c>
      <c r="G26" s="442"/>
      <c r="H26" s="442"/>
      <c r="I26" s="480"/>
      <c r="J26" s="480"/>
      <c r="K26" s="435">
        <f t="shared" si="0"/>
        <v>0</v>
      </c>
    </row>
    <row r="27" spans="1:11" ht="16.5">
      <c r="A27" s="425" t="s">
        <v>87</v>
      </c>
      <c r="B27" s="429">
        <v>8609</v>
      </c>
      <c r="C27" s="429">
        <v>5211.2</v>
      </c>
      <c r="D27" s="473"/>
      <c r="E27" s="473"/>
      <c r="F27" s="435">
        <f>B27+C27+D27+E27</f>
        <v>13820.2</v>
      </c>
      <c r="G27" s="442">
        <v>11300</v>
      </c>
      <c r="H27" s="442">
        <v>4422.6</v>
      </c>
      <c r="I27" s="480"/>
      <c r="J27" s="480"/>
      <c r="K27" s="435">
        <f t="shared" si="0"/>
        <v>15722.6</v>
      </c>
    </row>
    <row r="28" spans="1:11" ht="16.5">
      <c r="A28" s="425" t="s">
        <v>88</v>
      </c>
      <c r="B28" s="445"/>
      <c r="C28" s="429">
        <v>6519.5</v>
      </c>
      <c r="D28" s="473"/>
      <c r="E28" s="473"/>
      <c r="F28" s="435">
        <f>B28+C28+D28+E28</f>
        <v>6519.5</v>
      </c>
      <c r="G28" s="442"/>
      <c r="H28" s="442">
        <v>6794.06</v>
      </c>
      <c r="I28" s="480"/>
      <c r="J28" s="480"/>
      <c r="K28" s="435">
        <f t="shared" si="0"/>
        <v>6794.06</v>
      </c>
    </row>
    <row r="29" spans="1:11" ht="16.5">
      <c r="A29" s="425" t="s">
        <v>89</v>
      </c>
      <c r="B29" s="429">
        <v>3500</v>
      </c>
      <c r="C29" s="446"/>
      <c r="D29" s="473"/>
      <c r="E29" s="473"/>
      <c r="F29" s="435">
        <f>B29+C29+D29+E29</f>
        <v>3500</v>
      </c>
      <c r="G29" s="442">
        <v>2100</v>
      </c>
      <c r="H29" s="442">
        <v>949.201</v>
      </c>
      <c r="I29" s="480"/>
      <c r="J29" s="480"/>
      <c r="K29" s="435">
        <f t="shared" si="0"/>
        <v>3049.201</v>
      </c>
    </row>
    <row r="30" spans="1:11" ht="16.5">
      <c r="A30" s="425" t="s">
        <v>366</v>
      </c>
      <c r="B30" s="429">
        <v>5000</v>
      </c>
      <c r="C30" s="429">
        <v>730</v>
      </c>
      <c r="D30" s="473"/>
      <c r="E30" s="473"/>
      <c r="F30" s="435">
        <f>B30+C30+D30+E30</f>
        <v>5730</v>
      </c>
      <c r="G30" s="442">
        <v>4800</v>
      </c>
      <c r="H30" s="442">
        <v>1259</v>
      </c>
      <c r="I30" s="480"/>
      <c r="J30" s="480"/>
      <c r="K30" s="435">
        <f t="shared" si="0"/>
        <v>6059</v>
      </c>
    </row>
    <row r="31" spans="1:11" ht="16.5">
      <c r="A31" s="427" t="s">
        <v>4</v>
      </c>
      <c r="B31" s="429">
        <v>2201</v>
      </c>
      <c r="C31" s="429">
        <v>1430.4</v>
      </c>
      <c r="D31" s="429">
        <v>6658.05537</v>
      </c>
      <c r="E31" s="423"/>
      <c r="F31" s="435">
        <f>B31+C31+D31+E31</f>
        <v>10289.45537</v>
      </c>
      <c r="G31" s="436">
        <v>2010.2</v>
      </c>
      <c r="H31" s="436">
        <v>1370.8</v>
      </c>
      <c r="I31" s="436">
        <v>9811.31742</v>
      </c>
      <c r="J31" s="481"/>
      <c r="K31" s="435">
        <f t="shared" si="0"/>
        <v>13192.31742</v>
      </c>
    </row>
    <row r="32" spans="1:11" ht="16.5">
      <c r="A32" s="425" t="s">
        <v>377</v>
      </c>
      <c r="B32" s="429">
        <v>1880</v>
      </c>
      <c r="C32" s="429">
        <v>1201.4</v>
      </c>
      <c r="D32" s="448"/>
      <c r="E32" s="423"/>
      <c r="F32" s="435">
        <f>B32+C32+D32+E32</f>
        <v>3081.4</v>
      </c>
      <c r="G32" s="436">
        <v>2000</v>
      </c>
      <c r="H32" s="436">
        <v>1434.6</v>
      </c>
      <c r="I32" s="436"/>
      <c r="J32" s="458"/>
      <c r="K32" s="435">
        <f t="shared" si="0"/>
        <v>3434.6</v>
      </c>
    </row>
    <row r="33" spans="1:11" ht="16.5">
      <c r="A33" s="427" t="s">
        <v>31</v>
      </c>
      <c r="B33" s="429"/>
      <c r="C33" s="429"/>
      <c r="D33" s="423"/>
      <c r="E33" s="423"/>
      <c r="F33" s="435">
        <f>B33+C33+D33+E33</f>
        <v>0</v>
      </c>
      <c r="G33" s="436"/>
      <c r="H33" s="436"/>
      <c r="I33" s="449"/>
      <c r="J33" s="449"/>
      <c r="K33" s="435">
        <f t="shared" si="0"/>
        <v>0</v>
      </c>
    </row>
    <row r="34" spans="1:11" ht="16.5">
      <c r="A34" s="425" t="s">
        <v>75</v>
      </c>
      <c r="B34" s="446"/>
      <c r="C34" s="446"/>
      <c r="D34" s="423"/>
      <c r="E34" s="423"/>
      <c r="F34" s="435">
        <f>B34+C34+D34+E34</f>
        <v>0</v>
      </c>
      <c r="G34" s="446"/>
      <c r="H34" s="446"/>
      <c r="I34" s="449"/>
      <c r="J34" s="449"/>
      <c r="K34" s="435">
        <f t="shared" si="0"/>
        <v>0</v>
      </c>
    </row>
    <row r="35" spans="1:11" ht="16.5">
      <c r="A35" s="426" t="s">
        <v>100</v>
      </c>
      <c r="B35" s="429">
        <v>760</v>
      </c>
      <c r="C35" s="429">
        <f>2200+189.95</f>
        <v>2389.95</v>
      </c>
      <c r="D35" s="423"/>
      <c r="E35" s="423"/>
      <c r="F35" s="435">
        <f>B35+C35+D35+E35</f>
        <v>3149.95</v>
      </c>
      <c r="G35" s="436">
        <f>950+145</f>
        <v>1095</v>
      </c>
      <c r="H35" s="436">
        <f>3858.1+156.6</f>
        <v>4014.7</v>
      </c>
      <c r="I35" s="458"/>
      <c r="J35" s="467"/>
      <c r="K35" s="435">
        <f t="shared" si="0"/>
        <v>5109.7</v>
      </c>
    </row>
    <row r="36" spans="1:11" ht="16.5">
      <c r="A36" s="426" t="s">
        <v>111</v>
      </c>
      <c r="B36" s="450"/>
      <c r="C36" s="451"/>
      <c r="D36" s="423"/>
      <c r="E36" s="423"/>
      <c r="F36" s="435">
        <f>B36+C36+D36+E36</f>
        <v>0</v>
      </c>
      <c r="G36" s="436"/>
      <c r="H36" s="436"/>
      <c r="I36" s="452"/>
      <c r="J36" s="452"/>
      <c r="K36" s="435">
        <f t="shared" si="0"/>
        <v>0</v>
      </c>
    </row>
    <row r="37" spans="1:11" ht="16.5">
      <c r="A37" s="426" t="s">
        <v>182</v>
      </c>
      <c r="B37" s="429"/>
      <c r="C37" s="429"/>
      <c r="D37" s="423"/>
      <c r="E37" s="423"/>
      <c r="F37" s="435">
        <f>B37+C37+D37+E37</f>
        <v>0</v>
      </c>
      <c r="G37" s="436"/>
      <c r="H37" s="436"/>
      <c r="I37" s="452"/>
      <c r="J37" s="452"/>
      <c r="K37" s="435">
        <f t="shared" si="0"/>
        <v>0</v>
      </c>
    </row>
    <row r="38" spans="1:11" ht="16.5">
      <c r="A38" s="426" t="s">
        <v>128</v>
      </c>
      <c r="B38" s="446"/>
      <c r="C38" s="451"/>
      <c r="D38" s="423"/>
      <c r="E38" s="423"/>
      <c r="F38" s="435">
        <f>B38+C38+D38+E38</f>
        <v>0</v>
      </c>
      <c r="G38" s="436"/>
      <c r="H38" s="454"/>
      <c r="I38" s="452"/>
      <c r="J38" s="452"/>
      <c r="K38" s="435">
        <f t="shared" si="0"/>
        <v>0</v>
      </c>
    </row>
    <row r="39" spans="1:11" ht="16.5">
      <c r="A39" s="426" t="s">
        <v>129</v>
      </c>
      <c r="B39" s="446"/>
      <c r="C39" s="429"/>
      <c r="D39" s="423"/>
      <c r="E39" s="423"/>
      <c r="F39" s="435">
        <f>B39+C39+D39+E39</f>
        <v>0</v>
      </c>
      <c r="G39" s="453"/>
      <c r="H39" s="436"/>
      <c r="I39" s="452"/>
      <c r="J39" s="452"/>
      <c r="K39" s="435">
        <f t="shared" si="0"/>
        <v>0</v>
      </c>
    </row>
    <row r="40" spans="1:11" ht="16.5">
      <c r="A40" s="426" t="s">
        <v>130</v>
      </c>
      <c r="B40" s="448"/>
      <c r="C40" s="448"/>
      <c r="D40" s="423"/>
      <c r="E40" s="423"/>
      <c r="F40" s="435">
        <f>B40+C40+D40+E40</f>
        <v>0</v>
      </c>
      <c r="G40" s="436"/>
      <c r="H40" s="454"/>
      <c r="I40" s="452"/>
      <c r="J40" s="452"/>
      <c r="K40" s="435">
        <f t="shared" si="0"/>
        <v>0</v>
      </c>
    </row>
    <row r="41" spans="1:11" ht="16.5">
      <c r="A41" s="426" t="s">
        <v>217</v>
      </c>
      <c r="B41" s="453"/>
      <c r="C41" s="454"/>
      <c r="D41" s="423"/>
      <c r="E41" s="423"/>
      <c r="F41" s="435">
        <f>B41+C41+D41+E41</f>
        <v>0</v>
      </c>
      <c r="G41" s="482"/>
      <c r="H41" s="482"/>
      <c r="I41" s="452"/>
      <c r="J41" s="452"/>
      <c r="K41" s="435">
        <f t="shared" si="0"/>
        <v>0</v>
      </c>
    </row>
    <row r="42" spans="1:11" ht="16.5">
      <c r="A42" s="426" t="s">
        <v>185</v>
      </c>
      <c r="B42" s="429">
        <v>750</v>
      </c>
      <c r="C42" s="429">
        <v>959.6</v>
      </c>
      <c r="D42" s="423"/>
      <c r="E42" s="423"/>
      <c r="F42" s="435">
        <f>B42+C42+D42+E42</f>
        <v>1709.6</v>
      </c>
      <c r="G42" s="436">
        <v>1000</v>
      </c>
      <c r="H42" s="436">
        <v>522.3</v>
      </c>
      <c r="I42" s="452"/>
      <c r="J42" s="452"/>
      <c r="K42" s="435">
        <f t="shared" si="0"/>
        <v>1522.3</v>
      </c>
    </row>
    <row r="43" spans="1:11" ht="16.5">
      <c r="A43" s="426" t="s">
        <v>215</v>
      </c>
      <c r="B43" s="429"/>
      <c r="C43" s="429"/>
      <c r="D43" s="455"/>
      <c r="E43" s="456"/>
      <c r="F43" s="435">
        <f>B43+C43+D43+E43</f>
        <v>0</v>
      </c>
      <c r="G43" s="436"/>
      <c r="H43" s="436"/>
      <c r="I43" s="452"/>
      <c r="J43" s="452"/>
      <c r="K43" s="435">
        <f t="shared" si="0"/>
        <v>0</v>
      </c>
    </row>
    <row r="44" spans="1:11" ht="16.5">
      <c r="A44" s="426" t="s">
        <v>364</v>
      </c>
      <c r="B44" s="429">
        <v>200</v>
      </c>
      <c r="C44" s="429">
        <v>5272.5</v>
      </c>
      <c r="D44" s="423"/>
      <c r="E44" s="423"/>
      <c r="F44" s="435">
        <f>B44+C44+D44+E44</f>
        <v>5472.5</v>
      </c>
      <c r="G44" s="436">
        <v>400</v>
      </c>
      <c r="H44" s="436">
        <v>2801.55</v>
      </c>
      <c r="I44" s="452"/>
      <c r="J44" s="452"/>
      <c r="K44" s="435">
        <f t="shared" si="0"/>
        <v>3201.55</v>
      </c>
    </row>
    <row r="45" spans="1:11" ht="16.5">
      <c r="A45" s="426" t="s">
        <v>370</v>
      </c>
      <c r="B45" s="429"/>
      <c r="C45" s="429"/>
      <c r="D45" s="423"/>
      <c r="E45" s="423"/>
      <c r="F45" s="435">
        <f>B45+C45+D45+E45</f>
        <v>0</v>
      </c>
      <c r="G45" s="436"/>
      <c r="H45" s="436"/>
      <c r="I45" s="452"/>
      <c r="J45" s="452"/>
      <c r="K45" s="435">
        <f t="shared" si="0"/>
        <v>0</v>
      </c>
    </row>
    <row r="46" spans="1:11" ht="16.5">
      <c r="A46" s="426" t="s">
        <v>309</v>
      </c>
      <c r="B46" s="429"/>
      <c r="C46" s="429"/>
      <c r="D46" s="457"/>
      <c r="E46" s="423"/>
      <c r="F46" s="435">
        <f>B46+C46+D46+E46</f>
        <v>0</v>
      </c>
      <c r="G46" s="427"/>
      <c r="H46" s="436"/>
      <c r="I46" s="423"/>
      <c r="J46" s="452"/>
      <c r="K46" s="435">
        <f t="shared" si="0"/>
        <v>0</v>
      </c>
    </row>
    <row r="47" spans="1:11" ht="16.5">
      <c r="A47" s="426" t="s">
        <v>310</v>
      </c>
      <c r="B47" s="429"/>
      <c r="C47" s="429"/>
      <c r="D47" s="457"/>
      <c r="E47" s="423"/>
      <c r="F47" s="435">
        <f>B47+C47+D47+E47</f>
        <v>0</v>
      </c>
      <c r="G47" s="436"/>
      <c r="H47" s="436"/>
      <c r="I47" s="423"/>
      <c r="J47" s="452"/>
      <c r="K47" s="435">
        <f t="shared" si="0"/>
        <v>0</v>
      </c>
    </row>
    <row r="48" spans="1:11" ht="16.5">
      <c r="A48" s="426" t="s">
        <v>311</v>
      </c>
      <c r="B48" s="429"/>
      <c r="C48" s="436"/>
      <c r="D48" s="423"/>
      <c r="E48" s="423"/>
      <c r="F48" s="435">
        <f>B48+C48+D48+E48</f>
        <v>0</v>
      </c>
      <c r="G48" s="436"/>
      <c r="H48" s="436"/>
      <c r="I48" s="423"/>
      <c r="J48" s="452"/>
      <c r="K48" s="435">
        <f t="shared" si="0"/>
        <v>0</v>
      </c>
    </row>
    <row r="49" spans="1:11" ht="16.5">
      <c r="A49" s="426" t="s">
        <v>318</v>
      </c>
      <c r="B49" s="455"/>
      <c r="C49" s="447"/>
      <c r="D49" s="423"/>
      <c r="E49" s="423"/>
      <c r="F49" s="435">
        <f>B49+C49+D49+E49</f>
        <v>0</v>
      </c>
      <c r="G49" s="436"/>
      <c r="H49" s="436"/>
      <c r="I49" s="449"/>
      <c r="J49" s="452"/>
      <c r="K49" s="435">
        <f t="shared" si="0"/>
        <v>0</v>
      </c>
    </row>
    <row r="50" spans="1:11" ht="16.5">
      <c r="A50" s="426" t="s">
        <v>315</v>
      </c>
      <c r="B50" s="451"/>
      <c r="C50" s="451"/>
      <c r="D50" s="423"/>
      <c r="E50" s="423"/>
      <c r="F50" s="435">
        <f>B50+C50+D50+E50</f>
        <v>0</v>
      </c>
      <c r="G50" s="436"/>
      <c r="H50" s="436"/>
      <c r="I50" s="449"/>
      <c r="J50" s="452"/>
      <c r="K50" s="435">
        <f t="shared" si="0"/>
        <v>0</v>
      </c>
    </row>
    <row r="51" spans="1:11" ht="16.5">
      <c r="A51" s="426" t="s">
        <v>316</v>
      </c>
      <c r="B51" s="429"/>
      <c r="C51" s="429">
        <v>3500</v>
      </c>
      <c r="D51" s="423"/>
      <c r="E51" s="423"/>
      <c r="F51" s="435">
        <f>B51+C51+D51+E51</f>
        <v>3500</v>
      </c>
      <c r="G51" s="436">
        <v>2150</v>
      </c>
      <c r="H51" s="436">
        <v>3174</v>
      </c>
      <c r="I51" s="449"/>
      <c r="J51" s="452"/>
      <c r="K51" s="435">
        <f t="shared" si="0"/>
        <v>5324</v>
      </c>
    </row>
    <row r="52" spans="1:11" ht="16.5">
      <c r="A52" s="426" t="s">
        <v>312</v>
      </c>
      <c r="B52" s="436"/>
      <c r="C52" s="429">
        <v>9592.8758</v>
      </c>
      <c r="D52" s="423"/>
      <c r="E52" s="423"/>
      <c r="F52" s="435">
        <f>B52+C52+D52+E52</f>
        <v>9592.8758</v>
      </c>
      <c r="G52" s="436"/>
      <c r="H52" s="436">
        <v>12441</v>
      </c>
      <c r="I52" s="452"/>
      <c r="J52" s="452"/>
      <c r="K52" s="435">
        <f t="shared" si="0"/>
        <v>12441</v>
      </c>
    </row>
    <row r="53" spans="1:11" ht="16.5">
      <c r="A53" s="426" t="s">
        <v>313</v>
      </c>
      <c r="B53" s="429">
        <v>250</v>
      </c>
      <c r="C53" s="429">
        <v>1233.5</v>
      </c>
      <c r="D53" s="423"/>
      <c r="E53" s="423"/>
      <c r="F53" s="435">
        <f>B53+C53+D53+E53</f>
        <v>1483.5</v>
      </c>
      <c r="G53" s="436">
        <v>475</v>
      </c>
      <c r="H53" s="436">
        <v>2720</v>
      </c>
      <c r="I53" s="452"/>
      <c r="J53" s="452"/>
      <c r="K53" s="435">
        <f t="shared" si="0"/>
        <v>3195</v>
      </c>
    </row>
    <row r="54" spans="1:11" ht="16.5">
      <c r="A54" s="426" t="s">
        <v>314</v>
      </c>
      <c r="B54" s="429">
        <v>5270</v>
      </c>
      <c r="C54" s="436"/>
      <c r="D54" s="423"/>
      <c r="E54" s="423"/>
      <c r="F54" s="435">
        <f>B54+C54+D54+E54</f>
        <v>5270</v>
      </c>
      <c r="G54" s="436">
        <v>6155</v>
      </c>
      <c r="H54" s="436"/>
      <c r="I54" s="452"/>
      <c r="J54" s="452"/>
      <c r="K54" s="435">
        <f t="shared" si="0"/>
        <v>6155</v>
      </c>
    </row>
    <row r="55" spans="1:11" ht="16.5">
      <c r="A55" s="426" t="s">
        <v>187</v>
      </c>
      <c r="B55" s="446"/>
      <c r="C55" s="451"/>
      <c r="D55" s="423"/>
      <c r="E55" s="423"/>
      <c r="F55" s="435">
        <f>B55+C55+D55+E55</f>
        <v>0</v>
      </c>
      <c r="G55" s="446"/>
      <c r="H55" s="451"/>
      <c r="I55" s="452"/>
      <c r="J55" s="452"/>
      <c r="K55" s="435">
        <f t="shared" si="0"/>
        <v>0</v>
      </c>
    </row>
    <row r="56" spans="1:11" ht="16.5">
      <c r="A56" s="426" t="s">
        <v>344</v>
      </c>
      <c r="B56" s="436"/>
      <c r="C56" s="436"/>
      <c r="D56" s="423"/>
      <c r="E56" s="423"/>
      <c r="F56" s="435">
        <f>B56+C56+D56+E56</f>
        <v>0</v>
      </c>
      <c r="G56" s="436"/>
      <c r="H56" s="436"/>
      <c r="I56" s="452"/>
      <c r="J56" s="452"/>
      <c r="K56" s="435">
        <f t="shared" si="0"/>
        <v>0</v>
      </c>
    </row>
    <row r="57" spans="1:11" ht="16.5">
      <c r="A57" s="426" t="s">
        <v>183</v>
      </c>
      <c r="B57" s="436"/>
      <c r="C57" s="436"/>
      <c r="D57" s="423"/>
      <c r="E57" s="423"/>
      <c r="F57" s="435">
        <f>B57+C57+D57+E57</f>
        <v>0</v>
      </c>
      <c r="G57" s="436"/>
      <c r="H57" s="436"/>
      <c r="I57" s="452"/>
      <c r="J57" s="452"/>
      <c r="K57" s="435">
        <f t="shared" si="0"/>
        <v>0</v>
      </c>
    </row>
    <row r="58" spans="1:11" ht="16.5">
      <c r="A58" s="426" t="s">
        <v>317</v>
      </c>
      <c r="B58" s="429">
        <v>170</v>
      </c>
      <c r="C58" s="429">
        <v>6390.6</v>
      </c>
      <c r="D58" s="423"/>
      <c r="E58" s="423"/>
      <c r="F58" s="435">
        <f>B58+C58+D58+E58</f>
        <v>6560.6</v>
      </c>
      <c r="G58" s="436">
        <v>330</v>
      </c>
      <c r="H58" s="436">
        <v>4860.1</v>
      </c>
      <c r="I58" s="452"/>
      <c r="J58" s="452"/>
      <c r="K58" s="435">
        <f t="shared" si="0"/>
        <v>5190.1</v>
      </c>
    </row>
    <row r="59" spans="1:11" ht="16.5">
      <c r="A59" s="427" t="s">
        <v>92</v>
      </c>
      <c r="B59" s="429">
        <v>450</v>
      </c>
      <c r="C59" s="429">
        <v>6551.8</v>
      </c>
      <c r="D59" s="423"/>
      <c r="E59" s="423"/>
      <c r="F59" s="435">
        <f>B59+C59+D59+E59</f>
        <v>7001.8</v>
      </c>
      <c r="G59" s="436">
        <v>500</v>
      </c>
      <c r="H59" s="436">
        <v>6032.6</v>
      </c>
      <c r="I59" s="449"/>
      <c r="J59" s="449"/>
      <c r="K59" s="435">
        <f t="shared" si="0"/>
        <v>6532.6</v>
      </c>
    </row>
    <row r="60" spans="1:11" ht="16.5">
      <c r="A60" s="425" t="s">
        <v>80</v>
      </c>
      <c r="B60" s="455"/>
      <c r="C60" s="456"/>
      <c r="D60" s="423"/>
      <c r="E60" s="423"/>
      <c r="F60" s="435">
        <f>B60+C60+D60+E60</f>
        <v>0</v>
      </c>
      <c r="G60" s="453"/>
      <c r="H60" s="454"/>
      <c r="I60" s="449"/>
      <c r="J60" s="449"/>
      <c r="K60" s="435">
        <f t="shared" si="0"/>
        <v>0</v>
      </c>
    </row>
    <row r="61" spans="1:11" ht="16.5">
      <c r="A61" s="425" t="s">
        <v>77</v>
      </c>
      <c r="B61" s="450"/>
      <c r="C61" s="451"/>
      <c r="D61" s="458"/>
      <c r="E61" s="423"/>
      <c r="F61" s="435">
        <f>B61+C61+D61+E61</f>
        <v>0</v>
      </c>
      <c r="G61" s="436"/>
      <c r="H61" s="436"/>
      <c r="I61" s="459"/>
      <c r="J61" s="449"/>
      <c r="K61" s="435">
        <f t="shared" si="0"/>
        <v>0</v>
      </c>
    </row>
    <row r="62" spans="1:11" ht="16.5">
      <c r="A62" s="425" t="s">
        <v>78</v>
      </c>
      <c r="B62" s="429"/>
      <c r="C62" s="429"/>
      <c r="D62" s="429"/>
      <c r="E62" s="423"/>
      <c r="F62" s="435">
        <f>B62+C62+D62+E62</f>
        <v>0</v>
      </c>
      <c r="G62" s="436"/>
      <c r="H62" s="436"/>
      <c r="I62" s="459"/>
      <c r="J62" s="449"/>
      <c r="K62" s="435">
        <f t="shared" si="0"/>
        <v>0</v>
      </c>
    </row>
    <row r="63" spans="1:11" ht="16.5">
      <c r="A63" s="425" t="s">
        <v>79</v>
      </c>
      <c r="B63" s="429"/>
      <c r="C63" s="429"/>
      <c r="D63" s="429"/>
      <c r="E63" s="423"/>
      <c r="F63" s="435">
        <f>B63+C63+D63+E63</f>
        <v>0</v>
      </c>
      <c r="G63" s="436"/>
      <c r="H63" s="436"/>
      <c r="I63" s="459"/>
      <c r="J63" s="449"/>
      <c r="K63" s="435">
        <f t="shared" si="0"/>
        <v>0</v>
      </c>
    </row>
    <row r="64" spans="1:11" ht="16.5">
      <c r="A64" s="425" t="s">
        <v>108</v>
      </c>
      <c r="B64" s="429"/>
      <c r="C64" s="429">
        <v>3061</v>
      </c>
      <c r="D64" s="429"/>
      <c r="E64" s="423"/>
      <c r="F64" s="435">
        <f>B64+C64+D64+E64</f>
        <v>3061</v>
      </c>
      <c r="G64" s="436">
        <v>1000</v>
      </c>
      <c r="H64" s="436">
        <v>1413</v>
      </c>
      <c r="I64" s="442"/>
      <c r="J64" s="442"/>
      <c r="K64" s="435">
        <f t="shared" si="0"/>
        <v>2413</v>
      </c>
    </row>
    <row r="65" spans="1:11" ht="16.5">
      <c r="A65" s="425" t="s">
        <v>378</v>
      </c>
      <c r="B65" s="429"/>
      <c r="C65" s="429">
        <v>3742.999</v>
      </c>
      <c r="D65" s="429">
        <v>2285.798</v>
      </c>
      <c r="E65" s="423"/>
      <c r="F65" s="435">
        <f>B65+C65+D65+E65</f>
        <v>6028.797</v>
      </c>
      <c r="G65" s="436"/>
      <c r="H65" s="436">
        <v>292.414</v>
      </c>
      <c r="I65" s="436">
        <v>3624.918</v>
      </c>
      <c r="J65" s="449"/>
      <c r="K65" s="435">
        <f t="shared" si="0"/>
        <v>3917.3320000000003</v>
      </c>
    </row>
    <row r="66" spans="1:11" ht="16.5">
      <c r="A66" s="427" t="s">
        <v>76</v>
      </c>
      <c r="B66" s="429">
        <v>3421</v>
      </c>
      <c r="C66" s="429">
        <v>2550.574</v>
      </c>
      <c r="D66" s="429">
        <v>14022.004</v>
      </c>
      <c r="E66" s="423"/>
      <c r="F66" s="435">
        <f>B66+C66+D66+E66</f>
        <v>19993.578</v>
      </c>
      <c r="G66" s="436">
        <v>4658</v>
      </c>
      <c r="H66" s="436">
        <v>2754</v>
      </c>
      <c r="I66" s="442">
        <v>13302.868</v>
      </c>
      <c r="J66" s="452"/>
      <c r="K66" s="435">
        <f t="shared" si="0"/>
        <v>20714.868000000002</v>
      </c>
    </row>
    <row r="67" spans="1:11" ht="16.5">
      <c r="A67" s="427" t="s">
        <v>62</v>
      </c>
      <c r="B67" s="429">
        <v>2000</v>
      </c>
      <c r="C67" s="429"/>
      <c r="D67" s="429"/>
      <c r="E67" s="423"/>
      <c r="F67" s="435">
        <f>B67+C67+D67+E67</f>
        <v>2000</v>
      </c>
      <c r="G67" s="442">
        <v>2852</v>
      </c>
      <c r="H67" s="442"/>
      <c r="I67" s="442"/>
      <c r="J67" s="449"/>
      <c r="K67" s="435">
        <f t="shared" si="0"/>
        <v>2852</v>
      </c>
    </row>
    <row r="68" spans="1:11" ht="16.5">
      <c r="A68" s="426" t="s">
        <v>213</v>
      </c>
      <c r="B68" s="429"/>
      <c r="C68" s="429"/>
      <c r="D68" s="458"/>
      <c r="E68" s="423"/>
      <c r="F68" s="435">
        <f>B68+C68+D68+E68</f>
        <v>0</v>
      </c>
      <c r="G68" s="436"/>
      <c r="H68" s="442"/>
      <c r="I68" s="458"/>
      <c r="J68" s="452"/>
      <c r="K68" s="435">
        <f t="shared" si="0"/>
        <v>0</v>
      </c>
    </row>
    <row r="69" spans="1:11" ht="16.5">
      <c r="A69" s="426" t="s">
        <v>131</v>
      </c>
      <c r="B69" s="429"/>
      <c r="C69" s="429"/>
      <c r="D69" s="458"/>
      <c r="E69" s="423"/>
      <c r="F69" s="435">
        <f>B69+C69+D69+E69</f>
        <v>0</v>
      </c>
      <c r="G69" s="436"/>
      <c r="H69" s="442"/>
      <c r="I69" s="458"/>
      <c r="J69" s="452"/>
      <c r="K69" s="435">
        <f t="shared" si="0"/>
        <v>0</v>
      </c>
    </row>
    <row r="70" spans="1:11" ht="16.5">
      <c r="A70" s="426" t="s">
        <v>132</v>
      </c>
      <c r="B70" s="429"/>
      <c r="C70" s="429"/>
      <c r="D70" s="472"/>
      <c r="E70" s="423"/>
      <c r="F70" s="435">
        <f>B70+C70+D70+E70</f>
        <v>0</v>
      </c>
      <c r="G70" s="436"/>
      <c r="H70" s="442"/>
      <c r="I70" s="472"/>
      <c r="J70" s="452"/>
      <c r="K70" s="435">
        <f t="shared" si="0"/>
        <v>0</v>
      </c>
    </row>
    <row r="71" spans="1:11" ht="16.5">
      <c r="A71" s="426" t="s">
        <v>214</v>
      </c>
      <c r="B71" s="429"/>
      <c r="C71" s="429"/>
      <c r="D71" s="458"/>
      <c r="E71" s="423"/>
      <c r="F71" s="435">
        <f>B71+C71+D71+E71</f>
        <v>0</v>
      </c>
      <c r="G71" s="436"/>
      <c r="H71" s="442"/>
      <c r="I71" s="458"/>
      <c r="J71" s="452"/>
      <c r="K71" s="435">
        <f t="shared" si="0"/>
        <v>0</v>
      </c>
    </row>
    <row r="72" spans="1:11" ht="16.5">
      <c r="A72" s="426" t="s">
        <v>133</v>
      </c>
      <c r="B72" s="429">
        <v>1361</v>
      </c>
      <c r="C72" s="429">
        <v>4216</v>
      </c>
      <c r="D72" s="458"/>
      <c r="E72" s="423"/>
      <c r="F72" s="435">
        <f>B72+C72+D72+E72</f>
        <v>5577</v>
      </c>
      <c r="G72" s="436">
        <v>39</v>
      </c>
      <c r="H72" s="442">
        <v>4546.5</v>
      </c>
      <c r="I72" s="458"/>
      <c r="J72" s="452"/>
      <c r="K72" s="435">
        <f t="shared" si="0"/>
        <v>4585.5</v>
      </c>
    </row>
    <row r="73" spans="1:11" ht="16.5">
      <c r="A73" s="426" t="s">
        <v>199</v>
      </c>
      <c r="B73" s="429">
        <v>1950</v>
      </c>
      <c r="C73" s="429">
        <v>60</v>
      </c>
      <c r="D73" s="458"/>
      <c r="E73" s="423"/>
      <c r="F73" s="435">
        <f>B73+C73+D73+E73</f>
        <v>2010</v>
      </c>
      <c r="G73" s="436">
        <v>2000</v>
      </c>
      <c r="H73" s="442">
        <v>180</v>
      </c>
      <c r="I73" s="458"/>
      <c r="J73" s="452"/>
      <c r="K73" s="435">
        <f t="shared" si="0"/>
        <v>2180</v>
      </c>
    </row>
    <row r="74" spans="1:11" ht="16.5">
      <c r="A74" s="426" t="s">
        <v>196</v>
      </c>
      <c r="B74" s="446"/>
      <c r="C74" s="446"/>
      <c r="D74" s="458"/>
      <c r="E74" s="423"/>
      <c r="F74" s="435">
        <f>B74+C74+D74+E74</f>
        <v>0</v>
      </c>
      <c r="G74" s="436"/>
      <c r="H74" s="442"/>
      <c r="I74" s="452"/>
      <c r="J74" s="452"/>
      <c r="K74" s="435">
        <f t="shared" si="0"/>
        <v>0</v>
      </c>
    </row>
    <row r="75" spans="1:11" ht="16.5">
      <c r="A75" s="426" t="s">
        <v>205</v>
      </c>
      <c r="B75" s="429">
        <v>4130</v>
      </c>
      <c r="C75" s="429">
        <v>709.5</v>
      </c>
      <c r="D75" s="423"/>
      <c r="E75" s="423"/>
      <c r="F75" s="435">
        <f>B75+C75+D75+E75</f>
        <v>4839.5</v>
      </c>
      <c r="G75" s="436">
        <v>3361</v>
      </c>
      <c r="H75" s="442">
        <v>1028.5</v>
      </c>
      <c r="I75" s="452"/>
      <c r="J75" s="452"/>
      <c r="K75" s="435">
        <f t="shared" si="0"/>
        <v>4389.5</v>
      </c>
    </row>
    <row r="76" spans="1:11" ht="16.5">
      <c r="A76" s="426" t="s">
        <v>150</v>
      </c>
      <c r="B76" s="429"/>
      <c r="C76" s="429"/>
      <c r="D76" s="423"/>
      <c r="E76" s="460"/>
      <c r="F76" s="435">
        <f>B76+C76+D76+E76</f>
        <v>0</v>
      </c>
      <c r="G76" s="442"/>
      <c r="H76" s="442"/>
      <c r="I76" s="452"/>
      <c r="J76" s="452"/>
      <c r="K76" s="435">
        <f t="shared" si="0"/>
        <v>0</v>
      </c>
    </row>
    <row r="77" spans="1:11" ht="16.5">
      <c r="A77" s="426" t="s">
        <v>212</v>
      </c>
      <c r="B77" s="429"/>
      <c r="C77" s="429"/>
      <c r="D77" s="423"/>
      <c r="E77" s="423"/>
      <c r="F77" s="435">
        <f>B77+C77+D77+E77</f>
        <v>0</v>
      </c>
      <c r="G77" s="442"/>
      <c r="H77" s="442"/>
      <c r="I77" s="459"/>
      <c r="J77" s="459"/>
      <c r="K77" s="435">
        <f t="shared" si="0"/>
        <v>0</v>
      </c>
    </row>
    <row r="78" spans="1:11" ht="16.5">
      <c r="A78" s="426" t="s">
        <v>211</v>
      </c>
      <c r="B78" s="429"/>
      <c r="C78" s="429"/>
      <c r="D78" s="423"/>
      <c r="E78" s="460"/>
      <c r="F78" s="435">
        <f>B78+C78+D78+E78</f>
        <v>0</v>
      </c>
      <c r="G78" s="429"/>
      <c r="H78" s="429"/>
      <c r="I78" s="452"/>
      <c r="J78" s="452"/>
      <c r="K78" s="435">
        <f t="shared" si="0"/>
        <v>0</v>
      </c>
    </row>
    <row r="79" spans="1:11" ht="16.5">
      <c r="A79" s="426" t="s">
        <v>197</v>
      </c>
      <c r="B79" s="429"/>
      <c r="C79" s="429">
        <v>9777.5</v>
      </c>
      <c r="D79" s="423"/>
      <c r="E79" s="423"/>
      <c r="F79" s="435">
        <f>B79+C79+D79+E79</f>
        <v>9777.5</v>
      </c>
      <c r="G79" s="442">
        <v>1100</v>
      </c>
      <c r="H79" s="442">
        <v>3430.378</v>
      </c>
      <c r="I79" s="459"/>
      <c r="J79" s="459"/>
      <c r="K79" s="435">
        <f t="shared" si="0"/>
        <v>4530.378000000001</v>
      </c>
    </row>
    <row r="80" spans="1:11" ht="16.5">
      <c r="A80" s="427" t="s">
        <v>41</v>
      </c>
      <c r="B80" s="429">
        <v>4800</v>
      </c>
      <c r="C80" s="429"/>
      <c r="D80" s="423"/>
      <c r="E80" s="423"/>
      <c r="F80" s="435">
        <f>B80+C80+D80+E80</f>
        <v>4800</v>
      </c>
      <c r="G80" s="429">
        <v>3900</v>
      </c>
      <c r="H80" s="429">
        <v>551</v>
      </c>
      <c r="I80" s="423"/>
      <c r="J80" s="449"/>
      <c r="K80" s="435">
        <f t="shared" si="0"/>
        <v>4451</v>
      </c>
    </row>
    <row r="81" spans="1:11" ht="16.5">
      <c r="A81" s="426" t="s">
        <v>357</v>
      </c>
      <c r="B81" s="429"/>
      <c r="C81" s="429"/>
      <c r="D81" s="423"/>
      <c r="E81" s="423"/>
      <c r="F81" s="435">
        <f>B81+C81+D81+E81</f>
        <v>0</v>
      </c>
      <c r="G81" s="442"/>
      <c r="H81" s="442"/>
      <c r="I81" s="459"/>
      <c r="J81" s="459"/>
      <c r="K81" s="435">
        <f t="shared" si="0"/>
        <v>0</v>
      </c>
    </row>
    <row r="82" spans="1:11" ht="16.5">
      <c r="A82" s="426" t="s">
        <v>134</v>
      </c>
      <c r="B82" s="436"/>
      <c r="C82" s="429">
        <v>892.7</v>
      </c>
      <c r="D82" s="423"/>
      <c r="E82" s="423"/>
      <c r="F82" s="435">
        <f>B82+C82+D82+E82</f>
        <v>892.7</v>
      </c>
      <c r="G82" s="436"/>
      <c r="H82" s="442">
        <v>1153.25</v>
      </c>
      <c r="I82" s="452"/>
      <c r="J82" s="452"/>
      <c r="K82" s="435">
        <f t="shared" si="0"/>
        <v>1153.25</v>
      </c>
    </row>
    <row r="83" spans="1:11" ht="16.5">
      <c r="A83" s="426" t="s">
        <v>135</v>
      </c>
      <c r="B83" s="429"/>
      <c r="C83" s="429"/>
      <c r="D83" s="423"/>
      <c r="E83" s="423"/>
      <c r="F83" s="435">
        <f>B83+C83+D83+E83</f>
        <v>0</v>
      </c>
      <c r="G83" s="436"/>
      <c r="H83" s="442"/>
      <c r="I83" s="452"/>
      <c r="J83" s="452"/>
      <c r="K83" s="435">
        <f aca="true" t="shared" si="1" ref="K83:K146">G83+H83+I83+J83</f>
        <v>0</v>
      </c>
    </row>
    <row r="84" spans="1:11" ht="16.5">
      <c r="A84" s="426" t="s">
        <v>136</v>
      </c>
      <c r="B84" s="429">
        <v>2100</v>
      </c>
      <c r="C84" s="429">
        <v>828.8</v>
      </c>
      <c r="D84" s="423"/>
      <c r="E84" s="423"/>
      <c r="F84" s="435">
        <f>B84+C84+D84+E84</f>
        <v>2928.8</v>
      </c>
      <c r="G84" s="436">
        <v>2050</v>
      </c>
      <c r="H84" s="442">
        <v>4833.2</v>
      </c>
      <c r="I84" s="452"/>
      <c r="J84" s="452"/>
      <c r="K84" s="435">
        <f t="shared" si="1"/>
        <v>6883.2</v>
      </c>
    </row>
    <row r="85" spans="1:11" ht="16.5">
      <c r="A85" s="426" t="s">
        <v>137</v>
      </c>
      <c r="B85" s="429"/>
      <c r="C85" s="429"/>
      <c r="D85" s="423"/>
      <c r="E85" s="423"/>
      <c r="F85" s="435">
        <f>B85+C85+D85+E85</f>
        <v>0</v>
      </c>
      <c r="G85" s="436"/>
      <c r="H85" s="442"/>
      <c r="I85" s="452"/>
      <c r="J85" s="452"/>
      <c r="K85" s="435">
        <f t="shared" si="1"/>
        <v>0</v>
      </c>
    </row>
    <row r="86" spans="1:11" ht="16.5">
      <c r="A86" s="426" t="s">
        <v>138</v>
      </c>
      <c r="B86" s="429">
        <v>5225</v>
      </c>
      <c r="C86" s="429">
        <v>9939.5</v>
      </c>
      <c r="D86" s="423"/>
      <c r="E86" s="423"/>
      <c r="F86" s="435">
        <f>B86+C86+D86+E86</f>
        <v>15164.5</v>
      </c>
      <c r="G86" s="436">
        <v>4500</v>
      </c>
      <c r="H86" s="442">
        <v>8193.5</v>
      </c>
      <c r="I86" s="452"/>
      <c r="J86" s="452"/>
      <c r="K86" s="435">
        <f t="shared" si="1"/>
        <v>12693.5</v>
      </c>
    </row>
    <row r="87" spans="1:11" ht="16.5">
      <c r="A87" s="426" t="s">
        <v>139</v>
      </c>
      <c r="B87" s="429">
        <v>2200</v>
      </c>
      <c r="C87" s="429">
        <v>6819.4</v>
      </c>
      <c r="D87" s="423"/>
      <c r="E87" s="423"/>
      <c r="F87" s="435">
        <f>B87+C87+D87+E87</f>
        <v>9019.4</v>
      </c>
      <c r="G87" s="436">
        <v>2300</v>
      </c>
      <c r="H87" s="442">
        <v>5511.1</v>
      </c>
      <c r="I87" s="452"/>
      <c r="J87" s="452"/>
      <c r="K87" s="435">
        <f t="shared" si="1"/>
        <v>7811.1</v>
      </c>
    </row>
    <row r="88" spans="1:11" ht="16.5">
      <c r="A88" s="426" t="s">
        <v>140</v>
      </c>
      <c r="B88" s="436"/>
      <c r="C88" s="429">
        <v>8097.5</v>
      </c>
      <c r="D88" s="423"/>
      <c r="E88" s="423"/>
      <c r="F88" s="435">
        <f>B88+C88+D88+E88</f>
        <v>8097.5</v>
      </c>
      <c r="G88" s="436"/>
      <c r="H88" s="442">
        <v>6006</v>
      </c>
      <c r="I88" s="452"/>
      <c r="J88" s="452"/>
      <c r="K88" s="435">
        <f t="shared" si="1"/>
        <v>6006</v>
      </c>
    </row>
    <row r="89" spans="1:11" ht="16.5">
      <c r="A89" s="426" t="s">
        <v>141</v>
      </c>
      <c r="B89" s="429">
        <v>4000</v>
      </c>
      <c r="C89" s="442"/>
      <c r="D89" s="423"/>
      <c r="E89" s="423"/>
      <c r="F89" s="435">
        <f>B89+C89+D89+E89</f>
        <v>4000</v>
      </c>
      <c r="G89" s="436">
        <v>2271</v>
      </c>
      <c r="H89" s="442">
        <v>425</v>
      </c>
      <c r="I89" s="452"/>
      <c r="J89" s="452"/>
      <c r="K89" s="435">
        <f t="shared" si="1"/>
        <v>2696</v>
      </c>
    </row>
    <row r="90" spans="1:11" ht="16.5">
      <c r="A90" s="426" t="s">
        <v>142</v>
      </c>
      <c r="B90" s="429">
        <v>3054</v>
      </c>
      <c r="C90" s="429">
        <v>3563.3</v>
      </c>
      <c r="D90" s="423"/>
      <c r="E90" s="423"/>
      <c r="F90" s="435">
        <f>B90+C90+D90+E90</f>
        <v>6617.3</v>
      </c>
      <c r="G90" s="436">
        <v>2457</v>
      </c>
      <c r="H90" s="442">
        <v>2256.5</v>
      </c>
      <c r="I90" s="452"/>
      <c r="J90" s="452"/>
      <c r="K90" s="435">
        <f t="shared" si="1"/>
        <v>4713.5</v>
      </c>
    </row>
    <row r="91" spans="1:11" ht="16.5">
      <c r="A91" s="426" t="s">
        <v>143</v>
      </c>
      <c r="B91" s="436"/>
      <c r="C91" s="429">
        <v>6284.1</v>
      </c>
      <c r="D91" s="423"/>
      <c r="E91" s="423"/>
      <c r="F91" s="435">
        <f>B91+C91+D91+E91</f>
        <v>6284.1</v>
      </c>
      <c r="G91" s="436">
        <v>1954.5</v>
      </c>
      <c r="H91" s="442">
        <v>3469.3</v>
      </c>
      <c r="I91" s="452"/>
      <c r="J91" s="452"/>
      <c r="K91" s="435">
        <f t="shared" si="1"/>
        <v>5423.8</v>
      </c>
    </row>
    <row r="92" spans="1:11" ht="16.5">
      <c r="A92" s="426" t="s">
        <v>144</v>
      </c>
      <c r="B92" s="429"/>
      <c r="C92" s="429"/>
      <c r="D92" s="423"/>
      <c r="E92" s="423"/>
      <c r="F92" s="435">
        <f>B92+C92+D92+E92</f>
        <v>0</v>
      </c>
      <c r="G92" s="436"/>
      <c r="H92" s="442"/>
      <c r="I92" s="452"/>
      <c r="J92" s="452"/>
      <c r="K92" s="435">
        <f t="shared" si="1"/>
        <v>0</v>
      </c>
    </row>
    <row r="93" spans="1:11" ht="16.5">
      <c r="A93" s="426" t="s">
        <v>388</v>
      </c>
      <c r="B93" s="429">
        <v>4500</v>
      </c>
      <c r="C93" s="429">
        <v>5801</v>
      </c>
      <c r="D93" s="423"/>
      <c r="E93" s="423"/>
      <c r="F93" s="435">
        <f>B93+C93+D93+E93</f>
        <v>10301</v>
      </c>
      <c r="G93" s="436">
        <f>3400+800</f>
        <v>4200</v>
      </c>
      <c r="H93" s="442">
        <f>3422.849+409.151+527</f>
        <v>4359</v>
      </c>
      <c r="I93" s="452"/>
      <c r="J93" s="452"/>
      <c r="K93" s="435">
        <f t="shared" si="1"/>
        <v>8559</v>
      </c>
    </row>
    <row r="94" spans="1:11" ht="16.5">
      <c r="A94" s="426" t="s">
        <v>146</v>
      </c>
      <c r="B94" s="446"/>
      <c r="C94" s="442"/>
      <c r="D94" s="423"/>
      <c r="E94" s="423"/>
      <c r="F94" s="435">
        <f>B94+C94+D94+E94</f>
        <v>0</v>
      </c>
      <c r="G94" s="436"/>
      <c r="H94" s="442"/>
      <c r="I94" s="452"/>
      <c r="J94" s="452"/>
      <c r="K94" s="435">
        <f t="shared" si="1"/>
        <v>0</v>
      </c>
    </row>
    <row r="95" spans="1:11" ht="16.5">
      <c r="A95" s="426" t="s">
        <v>147</v>
      </c>
      <c r="B95" s="429"/>
      <c r="C95" s="429">
        <v>3056</v>
      </c>
      <c r="D95" s="423"/>
      <c r="E95" s="460"/>
      <c r="F95" s="435">
        <f>B95+C95+D95+E95</f>
        <v>3056</v>
      </c>
      <c r="G95" s="436"/>
      <c r="H95" s="442">
        <v>3007.7</v>
      </c>
      <c r="I95" s="452"/>
      <c r="J95" s="452"/>
      <c r="K95" s="435">
        <f t="shared" si="1"/>
        <v>3007.7</v>
      </c>
    </row>
    <row r="96" spans="1:11" ht="16.5">
      <c r="A96" s="426" t="s">
        <v>148</v>
      </c>
      <c r="B96" s="429"/>
      <c r="C96" s="429"/>
      <c r="D96" s="423"/>
      <c r="E96" s="460"/>
      <c r="F96" s="435">
        <f>B96+C96+D96+E96</f>
        <v>0</v>
      </c>
      <c r="G96" s="436"/>
      <c r="H96" s="442"/>
      <c r="I96" s="452"/>
      <c r="J96" s="452"/>
      <c r="K96" s="435">
        <f t="shared" si="1"/>
        <v>0</v>
      </c>
    </row>
    <row r="97" spans="1:11" ht="16.5">
      <c r="A97" s="426" t="s">
        <v>149</v>
      </c>
      <c r="B97" s="436"/>
      <c r="C97" s="429"/>
      <c r="D97" s="423"/>
      <c r="E97" s="460"/>
      <c r="F97" s="435">
        <f>B97+C97+D97+E97</f>
        <v>0</v>
      </c>
      <c r="G97" s="436"/>
      <c r="H97" s="442"/>
      <c r="I97" s="452"/>
      <c r="J97" s="452"/>
      <c r="K97" s="435">
        <f t="shared" si="1"/>
        <v>0</v>
      </c>
    </row>
    <row r="98" spans="1:11" ht="16.5">
      <c r="A98" s="427" t="s">
        <v>27</v>
      </c>
      <c r="B98" s="429">
        <v>538</v>
      </c>
      <c r="C98" s="429">
        <v>9929.485</v>
      </c>
      <c r="D98" s="429"/>
      <c r="E98" s="423"/>
      <c r="F98" s="435">
        <f>B98+C98+D98+E98</f>
        <v>10467.485</v>
      </c>
      <c r="G98" s="436">
        <v>950</v>
      </c>
      <c r="H98" s="436">
        <v>3888.1</v>
      </c>
      <c r="I98" s="436"/>
      <c r="J98" s="458"/>
      <c r="K98" s="435">
        <f t="shared" si="1"/>
        <v>4838.1</v>
      </c>
    </row>
    <row r="99" spans="1:11" ht="16.5">
      <c r="A99" s="427" t="s">
        <v>32</v>
      </c>
      <c r="B99" s="429">
        <v>4075.3</v>
      </c>
      <c r="C99" s="429">
        <v>16461.5</v>
      </c>
      <c r="D99" s="462"/>
      <c r="E99" s="456"/>
      <c r="F99" s="435">
        <f>B99+C99+D99+E99</f>
        <v>20536.8</v>
      </c>
      <c r="G99" s="436">
        <v>4375.6</v>
      </c>
      <c r="H99" s="436">
        <v>17303.8</v>
      </c>
      <c r="I99" s="483"/>
      <c r="J99" s="460"/>
      <c r="K99" s="435">
        <f t="shared" si="1"/>
        <v>21679.4</v>
      </c>
    </row>
    <row r="100" spans="1:11" ht="16.5">
      <c r="A100" s="427" t="s">
        <v>33</v>
      </c>
      <c r="B100" s="436"/>
      <c r="C100" s="436">
        <v>4532.8</v>
      </c>
      <c r="D100" s="462"/>
      <c r="E100" s="423"/>
      <c r="F100" s="435">
        <f>B100+C100+D100+E100</f>
        <v>4532.8</v>
      </c>
      <c r="G100" s="436">
        <v>750</v>
      </c>
      <c r="H100" s="436">
        <v>2771.4</v>
      </c>
      <c r="I100" s="483"/>
      <c r="J100" s="458"/>
      <c r="K100" s="435">
        <f t="shared" si="1"/>
        <v>3521.4</v>
      </c>
    </row>
    <row r="101" spans="1:11" ht="16.5">
      <c r="A101" s="427" t="s">
        <v>107</v>
      </c>
      <c r="B101" s="436"/>
      <c r="C101" s="448"/>
      <c r="D101" s="462"/>
      <c r="E101" s="423"/>
      <c r="F101" s="435">
        <f>B101+C101+D101+E101</f>
        <v>0</v>
      </c>
      <c r="G101" s="436"/>
      <c r="H101" s="436"/>
      <c r="I101" s="483"/>
      <c r="J101" s="461"/>
      <c r="K101" s="435">
        <f t="shared" si="1"/>
        <v>0</v>
      </c>
    </row>
    <row r="102" spans="1:11" ht="16.5">
      <c r="A102" s="427" t="s">
        <v>106</v>
      </c>
      <c r="B102" s="429"/>
      <c r="C102" s="429"/>
      <c r="D102" s="462"/>
      <c r="E102" s="423"/>
      <c r="F102" s="435">
        <f>B102+C102+D102+E102</f>
        <v>0</v>
      </c>
      <c r="G102" s="436"/>
      <c r="H102" s="436"/>
      <c r="I102" s="483"/>
      <c r="J102" s="461"/>
      <c r="K102" s="435">
        <f t="shared" si="1"/>
        <v>0</v>
      </c>
    </row>
    <row r="103" spans="1:11" ht="16.5">
      <c r="A103" s="426" t="s">
        <v>151</v>
      </c>
      <c r="B103" s="429"/>
      <c r="C103" s="429"/>
      <c r="D103" s="458"/>
      <c r="E103" s="423"/>
      <c r="F103" s="435">
        <f>B103+C103+D103+E103</f>
        <v>0</v>
      </c>
      <c r="G103" s="436"/>
      <c r="H103" s="436"/>
      <c r="I103" s="457"/>
      <c r="J103" s="449"/>
      <c r="K103" s="435">
        <f t="shared" si="1"/>
        <v>0</v>
      </c>
    </row>
    <row r="104" spans="1:11" ht="16.5">
      <c r="A104" s="486" t="s">
        <v>365</v>
      </c>
      <c r="B104" s="429">
        <v>800</v>
      </c>
      <c r="C104" s="429">
        <v>3641</v>
      </c>
      <c r="D104" s="458"/>
      <c r="E104" s="423"/>
      <c r="F104" s="435">
        <f>B104+C104+D104+E104</f>
        <v>4441</v>
      </c>
      <c r="G104" s="436">
        <v>1050</v>
      </c>
      <c r="H104" s="448">
        <v>1951.3</v>
      </c>
      <c r="I104" s="458"/>
      <c r="J104" s="458"/>
      <c r="K104" s="435">
        <f t="shared" si="1"/>
        <v>3001.3</v>
      </c>
    </row>
    <row r="105" spans="1:11" ht="16.5">
      <c r="A105" s="427" t="s">
        <v>186</v>
      </c>
      <c r="B105" s="429"/>
      <c r="C105" s="429"/>
      <c r="D105" s="458"/>
      <c r="E105" s="423"/>
      <c r="F105" s="435">
        <f>B105+C105+D105+E105</f>
        <v>0</v>
      </c>
      <c r="G105" s="436"/>
      <c r="H105" s="448"/>
      <c r="I105" s="449"/>
      <c r="J105" s="449"/>
      <c r="K105" s="435">
        <f t="shared" si="1"/>
        <v>0</v>
      </c>
    </row>
    <row r="106" spans="1:11" ht="16.5">
      <c r="A106" s="484" t="s">
        <v>203</v>
      </c>
      <c r="B106" s="436"/>
      <c r="C106" s="436"/>
      <c r="D106" s="458"/>
      <c r="E106" s="423"/>
      <c r="F106" s="435">
        <f>B106+C106+D106+E106</f>
        <v>0</v>
      </c>
      <c r="G106" s="436"/>
      <c r="H106" s="436"/>
      <c r="I106" s="458"/>
      <c r="J106" s="458"/>
      <c r="K106" s="435">
        <f t="shared" si="1"/>
        <v>0</v>
      </c>
    </row>
    <row r="107" spans="1:11" ht="16.5">
      <c r="A107" s="484" t="s">
        <v>207</v>
      </c>
      <c r="B107" s="429"/>
      <c r="C107" s="463"/>
      <c r="D107" s="423"/>
      <c r="E107" s="423"/>
      <c r="F107" s="435">
        <f>B107+C107+D107+E107</f>
        <v>0</v>
      </c>
      <c r="G107" s="436"/>
      <c r="H107" s="436"/>
      <c r="I107" s="458"/>
      <c r="J107" s="458"/>
      <c r="K107" s="435">
        <f t="shared" si="1"/>
        <v>0</v>
      </c>
    </row>
    <row r="108" spans="1:11" ht="16.5">
      <c r="A108" s="484" t="s">
        <v>210</v>
      </c>
      <c r="B108" s="429">
        <v>3000</v>
      </c>
      <c r="C108" s="429">
        <f>5153.4+350</f>
        <v>5503.4</v>
      </c>
      <c r="D108" s="423"/>
      <c r="E108" s="423"/>
      <c r="F108" s="435">
        <f>B108+C108+D108+E108</f>
        <v>8503.4</v>
      </c>
      <c r="G108" s="436">
        <v>2000</v>
      </c>
      <c r="H108" s="436">
        <v>6689.7</v>
      </c>
      <c r="I108" s="458"/>
      <c r="J108" s="458"/>
      <c r="K108" s="435">
        <f t="shared" si="1"/>
        <v>8689.7</v>
      </c>
    </row>
    <row r="109" spans="1:11" ht="16.5">
      <c r="A109" s="427" t="s">
        <v>21</v>
      </c>
      <c r="B109" s="429">
        <v>3700</v>
      </c>
      <c r="C109" s="429">
        <v>16833.2</v>
      </c>
      <c r="D109" s="454"/>
      <c r="E109" s="452"/>
      <c r="F109" s="435">
        <f>B109+C109+D109+E109</f>
        <v>20533.2</v>
      </c>
      <c r="G109" s="436">
        <v>4413</v>
      </c>
      <c r="H109" s="436">
        <v>13777.3</v>
      </c>
      <c r="I109" s="454"/>
      <c r="J109" s="458"/>
      <c r="K109" s="435">
        <f t="shared" si="1"/>
        <v>18190.3</v>
      </c>
    </row>
    <row r="110" spans="1:11" ht="16.5">
      <c r="A110" s="427" t="s">
        <v>5</v>
      </c>
      <c r="B110" s="454"/>
      <c r="C110" s="454"/>
      <c r="D110" s="451"/>
      <c r="E110" s="451"/>
      <c r="F110" s="435">
        <f>B110+C110+D110+E110</f>
        <v>0</v>
      </c>
      <c r="G110" s="451"/>
      <c r="H110" s="451"/>
      <c r="I110" s="452"/>
      <c r="J110" s="452"/>
      <c r="K110" s="435">
        <f t="shared" si="1"/>
        <v>0</v>
      </c>
    </row>
    <row r="111" spans="1:11" ht="16.5">
      <c r="A111" s="427" t="s">
        <v>65</v>
      </c>
      <c r="B111" s="448">
        <v>552.75</v>
      </c>
      <c r="C111" s="448">
        <v>4896.2</v>
      </c>
      <c r="D111" s="451"/>
      <c r="E111" s="451"/>
      <c r="F111" s="435">
        <f>B111+C111+D111+E111</f>
        <v>5448.95</v>
      </c>
      <c r="G111" s="436">
        <v>401</v>
      </c>
      <c r="H111" s="436">
        <v>3084.3</v>
      </c>
      <c r="I111" s="451"/>
      <c r="J111" s="452"/>
      <c r="K111" s="435">
        <f t="shared" si="1"/>
        <v>3485.3</v>
      </c>
    </row>
    <row r="112" spans="1:11" ht="16.5">
      <c r="A112" s="427" t="s">
        <v>34</v>
      </c>
      <c r="B112" s="436"/>
      <c r="C112" s="448">
        <v>2049</v>
      </c>
      <c r="D112" s="451"/>
      <c r="E112" s="458"/>
      <c r="F112" s="435">
        <f>B112+C112+D112+E112</f>
        <v>2049</v>
      </c>
      <c r="G112" s="436"/>
      <c r="H112" s="434">
        <v>1891</v>
      </c>
      <c r="I112" s="451"/>
      <c r="J112" s="449"/>
      <c r="K112" s="435">
        <f t="shared" si="1"/>
        <v>1891</v>
      </c>
    </row>
    <row r="113" spans="1:11" ht="16.5">
      <c r="A113" s="484" t="s">
        <v>192</v>
      </c>
      <c r="B113" s="436"/>
      <c r="C113" s="436"/>
      <c r="D113" s="451"/>
      <c r="E113" s="458"/>
      <c r="F113" s="435">
        <f>B113+C113+D113+E113</f>
        <v>0</v>
      </c>
      <c r="G113" s="436"/>
      <c r="H113" s="464"/>
      <c r="I113" s="451"/>
      <c r="J113" s="449"/>
      <c r="K113" s="435">
        <f t="shared" si="1"/>
        <v>0</v>
      </c>
    </row>
    <row r="114" spans="1:11" ht="16.5">
      <c r="A114" s="426" t="s">
        <v>152</v>
      </c>
      <c r="B114" s="429">
        <v>3000</v>
      </c>
      <c r="C114" s="429">
        <f>608+72.5</f>
        <v>680.5</v>
      </c>
      <c r="D114" s="423"/>
      <c r="E114" s="423"/>
      <c r="F114" s="435">
        <f>B114+C114+D114+E114</f>
        <v>3680.5</v>
      </c>
      <c r="G114" s="436"/>
      <c r="H114" s="436">
        <v>3430</v>
      </c>
      <c r="I114" s="451"/>
      <c r="J114" s="452"/>
      <c r="K114" s="435">
        <f t="shared" si="1"/>
        <v>3430</v>
      </c>
    </row>
    <row r="115" spans="1:11" ht="16.5">
      <c r="A115" s="425" t="s">
        <v>379</v>
      </c>
      <c r="B115" s="440"/>
      <c r="C115" s="440"/>
      <c r="D115" s="454"/>
      <c r="E115" s="457"/>
      <c r="F115" s="435">
        <f>B115+C115+D115+E115</f>
        <v>0</v>
      </c>
      <c r="G115" s="436"/>
      <c r="H115" s="436"/>
      <c r="I115" s="451"/>
      <c r="J115" s="449"/>
      <c r="K115" s="435">
        <f t="shared" si="1"/>
        <v>0</v>
      </c>
    </row>
    <row r="116" spans="1:11" ht="16.5">
      <c r="A116" s="425" t="s">
        <v>380</v>
      </c>
      <c r="B116" s="436">
        <v>1200</v>
      </c>
      <c r="C116" s="436">
        <v>7544</v>
      </c>
      <c r="D116" s="454"/>
      <c r="E116" s="457"/>
      <c r="F116" s="435">
        <f>B116+C116+D116+E116</f>
        <v>8744</v>
      </c>
      <c r="G116" s="436">
        <v>1000</v>
      </c>
      <c r="H116" s="436">
        <v>4229</v>
      </c>
      <c r="I116" s="451"/>
      <c r="J116" s="449"/>
      <c r="K116" s="435">
        <f t="shared" si="1"/>
        <v>5229</v>
      </c>
    </row>
    <row r="117" spans="1:11" ht="16.5">
      <c r="A117" s="427" t="s">
        <v>35</v>
      </c>
      <c r="B117" s="436"/>
      <c r="C117" s="429">
        <v>10106.8</v>
      </c>
      <c r="D117" s="454"/>
      <c r="E117" s="457"/>
      <c r="F117" s="435">
        <f>B117+C117+D117+E117</f>
        <v>10106.8</v>
      </c>
      <c r="G117" s="436">
        <v>1970</v>
      </c>
      <c r="H117" s="436">
        <v>7200.8</v>
      </c>
      <c r="I117" s="451"/>
      <c r="J117" s="449"/>
      <c r="K117" s="435">
        <f t="shared" si="1"/>
        <v>9170.8</v>
      </c>
    </row>
    <row r="118" spans="1:11" ht="16.5">
      <c r="A118" s="426" t="s">
        <v>96</v>
      </c>
      <c r="B118" s="465">
        <v>5080</v>
      </c>
      <c r="C118" s="436"/>
      <c r="D118" s="454"/>
      <c r="E118" s="457"/>
      <c r="F118" s="435">
        <f>B118+C118+D118+E118</f>
        <v>5080</v>
      </c>
      <c r="G118" s="436">
        <v>5375</v>
      </c>
      <c r="H118" s="436">
        <v>693</v>
      </c>
      <c r="I118" s="451"/>
      <c r="J118" s="449"/>
      <c r="K118" s="435">
        <f t="shared" si="1"/>
        <v>6068</v>
      </c>
    </row>
    <row r="119" spans="1:11" ht="16.5">
      <c r="A119" s="426" t="s">
        <v>153</v>
      </c>
      <c r="B119" s="436">
        <v>2120</v>
      </c>
      <c r="C119" s="436"/>
      <c r="D119" s="457"/>
      <c r="E119" s="457"/>
      <c r="F119" s="435">
        <f>B119+C119+D119+E119</f>
        <v>2120</v>
      </c>
      <c r="G119" s="436">
        <v>1400</v>
      </c>
      <c r="H119" s="436"/>
      <c r="I119" s="451"/>
      <c r="J119" s="452"/>
      <c r="K119" s="435">
        <f t="shared" si="1"/>
        <v>1400</v>
      </c>
    </row>
    <row r="120" spans="1:11" ht="16.5">
      <c r="A120" s="426" t="s">
        <v>154</v>
      </c>
      <c r="B120" s="465">
        <v>3000</v>
      </c>
      <c r="C120" s="465">
        <v>3314</v>
      </c>
      <c r="D120" s="457"/>
      <c r="E120" s="457"/>
      <c r="F120" s="435">
        <f>B120+C120+D120+E120</f>
        <v>6314</v>
      </c>
      <c r="G120" s="436">
        <v>1122</v>
      </c>
      <c r="H120" s="436">
        <v>2905.5</v>
      </c>
      <c r="I120" s="451"/>
      <c r="J120" s="452"/>
      <c r="K120" s="435">
        <f t="shared" si="1"/>
        <v>4027.5</v>
      </c>
    </row>
    <row r="121" spans="1:11" ht="16.5">
      <c r="A121" s="427" t="s">
        <v>28</v>
      </c>
      <c r="B121" s="441">
        <v>1092</v>
      </c>
      <c r="C121" s="441">
        <v>1096.3</v>
      </c>
      <c r="D121" s="441">
        <v>9933.215</v>
      </c>
      <c r="E121" s="457"/>
      <c r="F121" s="435">
        <f>B121+C121+D121+E121</f>
        <v>12121.515</v>
      </c>
      <c r="G121" s="436">
        <v>798</v>
      </c>
      <c r="H121" s="436">
        <v>357</v>
      </c>
      <c r="I121" s="436">
        <v>6263.028</v>
      </c>
      <c r="J121" s="423"/>
      <c r="K121" s="435">
        <f t="shared" si="1"/>
        <v>7418.028</v>
      </c>
    </row>
    <row r="122" spans="1:11" ht="16.5">
      <c r="A122" s="425" t="s">
        <v>381</v>
      </c>
      <c r="B122" s="446"/>
      <c r="C122" s="446"/>
      <c r="D122" s="457"/>
      <c r="E122" s="457"/>
      <c r="F122" s="435">
        <f>B122+C122+D122+E122</f>
        <v>0</v>
      </c>
      <c r="G122" s="436"/>
      <c r="H122" s="436"/>
      <c r="I122" s="457"/>
      <c r="J122" s="423"/>
      <c r="K122" s="435">
        <f t="shared" si="1"/>
        <v>0</v>
      </c>
    </row>
    <row r="123" spans="1:11" ht="16.5">
      <c r="A123" s="427" t="s">
        <v>37</v>
      </c>
      <c r="B123" s="440"/>
      <c r="C123" s="440"/>
      <c r="D123" s="457"/>
      <c r="E123" s="457"/>
      <c r="F123" s="435">
        <f>B123+C123+D123+E123</f>
        <v>0</v>
      </c>
      <c r="G123" s="436"/>
      <c r="H123" s="436"/>
      <c r="I123" s="457"/>
      <c r="J123" s="423"/>
      <c r="K123" s="435">
        <f t="shared" si="1"/>
        <v>0</v>
      </c>
    </row>
    <row r="124" spans="1:11" ht="16.5">
      <c r="A124" s="423" t="s">
        <v>155</v>
      </c>
      <c r="B124" s="454"/>
      <c r="C124" s="454"/>
      <c r="D124" s="457"/>
      <c r="E124" s="457"/>
      <c r="F124" s="435">
        <f>B124+C124+D124+E124</f>
        <v>0</v>
      </c>
      <c r="G124" s="436"/>
      <c r="H124" s="436"/>
      <c r="I124" s="423"/>
      <c r="J124" s="423"/>
      <c r="K124" s="435">
        <f t="shared" si="1"/>
        <v>0</v>
      </c>
    </row>
    <row r="125" spans="1:11" ht="16.5">
      <c r="A125" s="423" t="s">
        <v>156</v>
      </c>
      <c r="B125" s="454"/>
      <c r="C125" s="454"/>
      <c r="D125" s="457"/>
      <c r="E125" s="457"/>
      <c r="F125" s="435">
        <f>B125+C125+D125+E125</f>
        <v>0</v>
      </c>
      <c r="G125" s="436"/>
      <c r="H125" s="436"/>
      <c r="I125" s="423"/>
      <c r="J125" s="449"/>
      <c r="K125" s="435">
        <f t="shared" si="1"/>
        <v>0</v>
      </c>
    </row>
    <row r="126" spans="1:11" ht="16.5">
      <c r="A126" s="423" t="s">
        <v>157</v>
      </c>
      <c r="B126" s="440"/>
      <c r="C126" s="440"/>
      <c r="D126" s="457"/>
      <c r="E126" s="457"/>
      <c r="F126" s="435">
        <f>B126+C126+D126+E126</f>
        <v>0</v>
      </c>
      <c r="G126" s="436"/>
      <c r="H126" s="436"/>
      <c r="I126" s="423"/>
      <c r="J126" s="449"/>
      <c r="K126" s="435">
        <f t="shared" si="1"/>
        <v>0</v>
      </c>
    </row>
    <row r="127" spans="1:11" ht="16.5">
      <c r="A127" s="423" t="s">
        <v>158</v>
      </c>
      <c r="B127" s="440">
        <v>450</v>
      </c>
      <c r="C127" s="440"/>
      <c r="D127" s="457"/>
      <c r="E127" s="457"/>
      <c r="F127" s="435">
        <f>B127+C127+D127+E127</f>
        <v>450</v>
      </c>
      <c r="G127" s="436">
        <v>1800</v>
      </c>
      <c r="H127" s="436">
        <v>2626.45</v>
      </c>
      <c r="I127" s="423"/>
      <c r="J127" s="449"/>
      <c r="K127" s="435">
        <f t="shared" si="1"/>
        <v>4426.45</v>
      </c>
    </row>
    <row r="128" spans="1:11" ht="16.5">
      <c r="A128" s="423" t="s">
        <v>159</v>
      </c>
      <c r="B128" s="440"/>
      <c r="C128" s="440"/>
      <c r="D128" s="457"/>
      <c r="E128" s="457"/>
      <c r="F128" s="435">
        <f>B128+C128+D128+E128</f>
        <v>0</v>
      </c>
      <c r="G128" s="436"/>
      <c r="H128" s="436"/>
      <c r="I128" s="423"/>
      <c r="J128" s="449"/>
      <c r="K128" s="435">
        <f t="shared" si="1"/>
        <v>0</v>
      </c>
    </row>
    <row r="129" spans="1:11" ht="16.5">
      <c r="A129" s="423" t="s">
        <v>160</v>
      </c>
      <c r="B129" s="454"/>
      <c r="C129" s="454"/>
      <c r="D129" s="423"/>
      <c r="E129" s="456"/>
      <c r="F129" s="435">
        <f>B129+C129+D129+E129</f>
        <v>0</v>
      </c>
      <c r="G129" s="436"/>
      <c r="H129" s="436"/>
      <c r="I129" s="423"/>
      <c r="J129" s="449"/>
      <c r="K129" s="435">
        <f t="shared" si="1"/>
        <v>0</v>
      </c>
    </row>
    <row r="130" spans="1:11" ht="16.5">
      <c r="A130" s="423" t="s">
        <v>161</v>
      </c>
      <c r="B130" s="440"/>
      <c r="C130" s="440"/>
      <c r="D130" s="423"/>
      <c r="E130" s="456"/>
      <c r="F130" s="435">
        <f>B130+C130+D130+E130</f>
        <v>0</v>
      </c>
      <c r="G130" s="437"/>
      <c r="H130" s="437"/>
      <c r="I130" s="449"/>
      <c r="J130" s="449"/>
      <c r="K130" s="435">
        <f t="shared" si="1"/>
        <v>0</v>
      </c>
    </row>
    <row r="131" spans="1:11" ht="16.5">
      <c r="A131" s="423" t="s">
        <v>204</v>
      </c>
      <c r="B131" s="429">
        <v>6955</v>
      </c>
      <c r="C131" s="429">
        <v>3196.8</v>
      </c>
      <c r="D131" s="423"/>
      <c r="E131" s="456"/>
      <c r="F131" s="435">
        <f>B131+C131+D131+E131</f>
        <v>10151.8</v>
      </c>
      <c r="G131" s="436">
        <v>5537</v>
      </c>
      <c r="H131" s="436">
        <v>2086.8</v>
      </c>
      <c r="I131" s="449"/>
      <c r="J131" s="449"/>
      <c r="K131" s="435">
        <f t="shared" si="1"/>
        <v>7623.8</v>
      </c>
    </row>
    <row r="132" spans="1:11" ht="16.5">
      <c r="A132" s="427" t="s">
        <v>38</v>
      </c>
      <c r="B132" s="440"/>
      <c r="C132" s="440"/>
      <c r="D132" s="423"/>
      <c r="E132" s="456"/>
      <c r="F132" s="435">
        <f>B132+C132+D132+E132</f>
        <v>0</v>
      </c>
      <c r="G132" s="436"/>
      <c r="H132" s="436"/>
      <c r="I132" s="449"/>
      <c r="J132" s="449"/>
      <c r="K132" s="435">
        <f t="shared" si="1"/>
        <v>0</v>
      </c>
    </row>
    <row r="133" spans="1:11" ht="16.5">
      <c r="A133" s="427" t="s">
        <v>40</v>
      </c>
      <c r="B133" s="429">
        <v>4504</v>
      </c>
      <c r="C133" s="429">
        <v>7075.15</v>
      </c>
      <c r="D133" s="456"/>
      <c r="E133" s="456"/>
      <c r="F133" s="435">
        <f>B133+C133+D133+E133</f>
        <v>11579.15</v>
      </c>
      <c r="G133" s="436">
        <v>4568</v>
      </c>
      <c r="H133" s="436">
        <v>5307.75</v>
      </c>
      <c r="I133" s="449"/>
      <c r="J133" s="449"/>
      <c r="K133" s="435">
        <f>G133+H133+I133+J133</f>
        <v>9875.75</v>
      </c>
    </row>
    <row r="134" spans="1:11" ht="16.5">
      <c r="A134" s="427" t="s">
        <v>48</v>
      </c>
      <c r="B134" s="429">
        <v>2260</v>
      </c>
      <c r="C134" s="429">
        <f>300+2237.6</f>
        <v>2537.6</v>
      </c>
      <c r="D134" s="456"/>
      <c r="E134" s="466"/>
      <c r="F134" s="435">
        <f>B134+C134+D134+E134</f>
        <v>4797.6</v>
      </c>
      <c r="G134" s="437">
        <v>3470</v>
      </c>
      <c r="H134" s="437">
        <v>3576</v>
      </c>
      <c r="I134" s="449"/>
      <c r="J134" s="449"/>
      <c r="K134" s="435">
        <f t="shared" si="1"/>
        <v>7046</v>
      </c>
    </row>
    <row r="135" spans="1:11" ht="16.5">
      <c r="A135" s="427" t="s">
        <v>7</v>
      </c>
      <c r="B135" s="429">
        <v>3023</v>
      </c>
      <c r="C135" s="429">
        <v>2655.74</v>
      </c>
      <c r="D135" s="429">
        <v>3953.693</v>
      </c>
      <c r="E135" s="466"/>
      <c r="F135" s="435">
        <f>B135+C135+D135+E135</f>
        <v>9632.433</v>
      </c>
      <c r="G135" s="436">
        <v>2874</v>
      </c>
      <c r="H135" s="436">
        <v>2870.9</v>
      </c>
      <c r="I135" s="436">
        <v>3559.44</v>
      </c>
      <c r="J135" s="451"/>
      <c r="K135" s="435">
        <f t="shared" si="1"/>
        <v>9304.34</v>
      </c>
    </row>
    <row r="136" spans="1:11" ht="16.5">
      <c r="A136" s="427" t="s">
        <v>39</v>
      </c>
      <c r="B136" s="436"/>
      <c r="C136" s="436"/>
      <c r="D136" s="451"/>
      <c r="E136" s="466"/>
      <c r="F136" s="435">
        <f>B136+C136+D136+E136</f>
        <v>0</v>
      </c>
      <c r="G136" s="436"/>
      <c r="H136" s="436"/>
      <c r="I136" s="436"/>
      <c r="J136" s="458"/>
      <c r="K136" s="435">
        <f t="shared" si="1"/>
        <v>0</v>
      </c>
    </row>
    <row r="137" spans="1:11" ht="16.5">
      <c r="A137" s="427" t="s">
        <v>206</v>
      </c>
      <c r="B137" s="429">
        <v>255</v>
      </c>
      <c r="C137" s="429">
        <v>5170.2</v>
      </c>
      <c r="D137" s="451"/>
      <c r="E137" s="456"/>
      <c r="F137" s="435">
        <f>B137+C137+D137+E137</f>
        <v>5425.2</v>
      </c>
      <c r="G137" s="436">
        <v>200</v>
      </c>
      <c r="H137" s="436">
        <v>3106</v>
      </c>
      <c r="I137" s="436"/>
      <c r="J137" s="458"/>
      <c r="K137" s="435">
        <f t="shared" si="1"/>
        <v>3306</v>
      </c>
    </row>
    <row r="138" spans="1:11" ht="16.5">
      <c r="A138" s="426" t="s">
        <v>72</v>
      </c>
      <c r="B138" s="430">
        <v>2775</v>
      </c>
      <c r="C138" s="429">
        <v>2400.5</v>
      </c>
      <c r="D138" s="451"/>
      <c r="E138" s="466"/>
      <c r="F138" s="435">
        <f>B138+C138+D138+E138</f>
        <v>5175.5</v>
      </c>
      <c r="G138" s="436">
        <v>2570</v>
      </c>
      <c r="H138" s="436">
        <v>1454.9</v>
      </c>
      <c r="I138" s="436"/>
      <c r="J138" s="458"/>
      <c r="K138" s="435">
        <f t="shared" si="1"/>
        <v>4024.9</v>
      </c>
    </row>
    <row r="139" spans="1:11" ht="16.5">
      <c r="A139" s="426" t="s">
        <v>73</v>
      </c>
      <c r="B139" s="429">
        <v>1402</v>
      </c>
      <c r="C139" s="429">
        <v>6559.5</v>
      </c>
      <c r="D139" s="451"/>
      <c r="E139" s="466"/>
      <c r="F139" s="435">
        <f>B139+C139+D139+E139</f>
        <v>7961.5</v>
      </c>
      <c r="G139" s="436">
        <v>925</v>
      </c>
      <c r="H139" s="436">
        <v>5670.8</v>
      </c>
      <c r="I139" s="436"/>
      <c r="J139" s="458"/>
      <c r="K139" s="435">
        <f t="shared" si="1"/>
        <v>6595.8</v>
      </c>
    </row>
    <row r="140" spans="1:11" ht="16.5">
      <c r="A140" s="426" t="s">
        <v>103</v>
      </c>
      <c r="B140" s="429">
        <v>1636</v>
      </c>
      <c r="C140" s="429">
        <v>4295.5</v>
      </c>
      <c r="D140" s="451"/>
      <c r="E140" s="466"/>
      <c r="F140" s="435">
        <f>B140+C140+D140+E140</f>
        <v>5931.5</v>
      </c>
      <c r="G140" s="436">
        <v>1383</v>
      </c>
      <c r="H140" s="436">
        <v>2056</v>
      </c>
      <c r="I140" s="436"/>
      <c r="J140" s="458"/>
      <c r="K140" s="435">
        <f t="shared" si="1"/>
        <v>3439</v>
      </c>
    </row>
    <row r="141" spans="1:11" ht="16.5">
      <c r="A141" s="426" t="s">
        <v>94</v>
      </c>
      <c r="B141" s="436"/>
      <c r="C141" s="436"/>
      <c r="D141" s="451"/>
      <c r="E141" s="466"/>
      <c r="F141" s="435">
        <f>B141+C141+D141+E141</f>
        <v>0</v>
      </c>
      <c r="G141" s="436"/>
      <c r="H141" s="436"/>
      <c r="I141" s="436"/>
      <c r="J141" s="458"/>
      <c r="K141" s="435">
        <f t="shared" si="1"/>
        <v>0</v>
      </c>
    </row>
    <row r="142" spans="1:11" ht="16.5">
      <c r="A142" s="426" t="s">
        <v>102</v>
      </c>
      <c r="B142" s="429">
        <v>1385</v>
      </c>
      <c r="C142" s="429">
        <f>12767.5+205</f>
        <v>12972.5</v>
      </c>
      <c r="D142" s="451"/>
      <c r="E142" s="466"/>
      <c r="F142" s="435">
        <f>B142+C142+D142+E142</f>
        <v>14357.5</v>
      </c>
      <c r="G142" s="436">
        <v>1570</v>
      </c>
      <c r="H142" s="436">
        <f>6143.7+862.8</f>
        <v>7006.5</v>
      </c>
      <c r="I142" s="436"/>
      <c r="J142" s="458"/>
      <c r="K142" s="435">
        <f t="shared" si="1"/>
        <v>8576.5</v>
      </c>
    </row>
    <row r="143" spans="1:11" ht="16.5">
      <c r="A143" s="426" t="s">
        <v>202</v>
      </c>
      <c r="B143" s="429">
        <v>1715</v>
      </c>
      <c r="C143" s="429">
        <v>14001.2</v>
      </c>
      <c r="D143" s="451"/>
      <c r="E143" s="466"/>
      <c r="F143" s="435">
        <f>B143+C143+D143+E143</f>
        <v>15716.2</v>
      </c>
      <c r="G143" s="436">
        <v>1862</v>
      </c>
      <c r="H143" s="436">
        <v>9967.1</v>
      </c>
      <c r="I143" s="436"/>
      <c r="J143" s="458"/>
      <c r="K143" s="435">
        <f t="shared" si="1"/>
        <v>11829.1</v>
      </c>
    </row>
    <row r="144" spans="1:11" ht="16.5">
      <c r="A144" s="426" t="s">
        <v>198</v>
      </c>
      <c r="B144" s="429">
        <v>950</v>
      </c>
      <c r="C144" s="429">
        <v>463.1</v>
      </c>
      <c r="D144" s="451"/>
      <c r="E144" s="456"/>
      <c r="F144" s="435">
        <f>B144+C144+D144+E144</f>
        <v>1413.1</v>
      </c>
      <c r="G144" s="436">
        <v>1150</v>
      </c>
      <c r="H144" s="436">
        <v>2238.1</v>
      </c>
      <c r="I144" s="436"/>
      <c r="J144" s="458"/>
      <c r="K144" s="435">
        <f t="shared" si="1"/>
        <v>3388.1</v>
      </c>
    </row>
    <row r="145" spans="1:11" ht="16.5">
      <c r="A145" s="426" t="s">
        <v>194</v>
      </c>
      <c r="B145" s="436"/>
      <c r="C145" s="429">
        <v>6709.3</v>
      </c>
      <c r="D145" s="454"/>
      <c r="E145" s="456"/>
      <c r="F145" s="435">
        <f>B145+C145+D145+E145</f>
        <v>6709.3</v>
      </c>
      <c r="G145" s="436"/>
      <c r="H145" s="436">
        <v>4458</v>
      </c>
      <c r="I145" s="436"/>
      <c r="J145" s="458"/>
      <c r="K145" s="435">
        <f t="shared" si="1"/>
        <v>4458</v>
      </c>
    </row>
    <row r="146" spans="1:11" ht="16.5">
      <c r="A146" s="427" t="s">
        <v>23</v>
      </c>
      <c r="B146" s="429">
        <v>5182</v>
      </c>
      <c r="C146" s="429">
        <f>2290.02+253.8</f>
        <v>2543.82</v>
      </c>
      <c r="D146" s="429">
        <v>9079.89945</v>
      </c>
      <c r="E146" s="429"/>
      <c r="F146" s="435">
        <f>B146+C146+D146+E146</f>
        <v>16805.71945</v>
      </c>
      <c r="G146" s="436">
        <v>4374</v>
      </c>
      <c r="H146" s="436">
        <v>1436</v>
      </c>
      <c r="I146" s="436">
        <v>12565.7835</v>
      </c>
      <c r="J146" s="460"/>
      <c r="K146" s="435">
        <f t="shared" si="1"/>
        <v>18375.783499999998</v>
      </c>
    </row>
    <row r="147" spans="1:11" ht="16.5">
      <c r="A147" s="426" t="s">
        <v>162</v>
      </c>
      <c r="B147" s="451"/>
      <c r="C147" s="451"/>
      <c r="D147" s="451"/>
      <c r="E147" s="466"/>
      <c r="F147" s="435">
        <f>B147+C147+D147+E147</f>
        <v>0</v>
      </c>
      <c r="G147" s="448"/>
      <c r="H147" s="448"/>
      <c r="I147" s="451"/>
      <c r="J147" s="460"/>
      <c r="K147" s="435">
        <f aca="true" t="shared" si="2" ref="K147:K206">G147+H147+I147+J147</f>
        <v>0</v>
      </c>
    </row>
    <row r="148" spans="1:11" ht="16.5">
      <c r="A148" s="426" t="s">
        <v>193</v>
      </c>
      <c r="B148" s="429">
        <v>2125</v>
      </c>
      <c r="C148" s="429">
        <v>309</v>
      </c>
      <c r="D148" s="451"/>
      <c r="E148" s="466"/>
      <c r="F148" s="435">
        <f>B148+C148+D148+E148</f>
        <v>2434</v>
      </c>
      <c r="G148" s="436">
        <v>1445</v>
      </c>
      <c r="H148" s="448"/>
      <c r="I148" s="451"/>
      <c r="J148" s="460"/>
      <c r="K148" s="435">
        <f t="shared" si="2"/>
        <v>1445</v>
      </c>
    </row>
    <row r="149" spans="1:11" ht="16.5">
      <c r="A149" s="426" t="s">
        <v>195</v>
      </c>
      <c r="B149" s="429"/>
      <c r="C149" s="429"/>
      <c r="D149" s="451"/>
      <c r="E149" s="456"/>
      <c r="F149" s="435">
        <f>B149+C149+D149+E149</f>
        <v>0</v>
      </c>
      <c r="G149" s="448"/>
      <c r="H149" s="436"/>
      <c r="I149" s="451"/>
      <c r="J149" s="460"/>
      <c r="K149" s="435">
        <f t="shared" si="2"/>
        <v>0</v>
      </c>
    </row>
    <row r="150" spans="1:11" ht="16.5">
      <c r="A150" s="426" t="s">
        <v>164</v>
      </c>
      <c r="B150" s="429">
        <v>1700</v>
      </c>
      <c r="C150" s="436"/>
      <c r="D150" s="451"/>
      <c r="E150" s="456"/>
      <c r="F150" s="435">
        <f>B150+C150+D150+E150</f>
        <v>1700</v>
      </c>
      <c r="G150" s="436">
        <v>1800</v>
      </c>
      <c r="H150" s="436">
        <v>4277</v>
      </c>
      <c r="I150" s="451"/>
      <c r="J150" s="460"/>
      <c r="K150" s="435">
        <f t="shared" si="2"/>
        <v>6077</v>
      </c>
    </row>
    <row r="151" spans="1:11" ht="16.5">
      <c r="A151" s="426" t="s">
        <v>184</v>
      </c>
      <c r="B151" s="429">
        <v>450</v>
      </c>
      <c r="C151" s="429">
        <v>4333.5</v>
      </c>
      <c r="D151" s="451"/>
      <c r="E151" s="456"/>
      <c r="F151" s="435">
        <f>B151+C151+D151+E151</f>
        <v>4783.5</v>
      </c>
      <c r="G151" s="436">
        <v>1350</v>
      </c>
      <c r="H151" s="436">
        <v>1766</v>
      </c>
      <c r="I151" s="451"/>
      <c r="J151" s="460"/>
      <c r="K151" s="435">
        <f t="shared" si="2"/>
        <v>3116</v>
      </c>
    </row>
    <row r="152" spans="1:11" ht="16.5">
      <c r="A152" s="426" t="s">
        <v>165</v>
      </c>
      <c r="B152" s="429"/>
      <c r="C152" s="429"/>
      <c r="D152" s="451"/>
      <c r="E152" s="456"/>
      <c r="F152" s="435">
        <f>B152+C152+D152+E152</f>
        <v>0</v>
      </c>
      <c r="G152" s="437"/>
      <c r="H152" s="437"/>
      <c r="I152" s="451"/>
      <c r="J152" s="460"/>
      <c r="K152" s="435">
        <f t="shared" si="2"/>
        <v>0</v>
      </c>
    </row>
    <row r="153" spans="1:11" ht="16.5">
      <c r="A153" s="426" t="s">
        <v>166</v>
      </c>
      <c r="B153" s="436"/>
      <c r="C153" s="436"/>
      <c r="D153" s="451"/>
      <c r="E153" s="456"/>
      <c r="F153" s="435">
        <f>B153+C153+D153+E153</f>
        <v>0</v>
      </c>
      <c r="G153" s="436"/>
      <c r="H153" s="436"/>
      <c r="I153" s="451"/>
      <c r="J153" s="460"/>
      <c r="K153" s="435">
        <f t="shared" si="2"/>
        <v>0</v>
      </c>
    </row>
    <row r="154" spans="1:11" ht="16.5">
      <c r="A154" s="426" t="s">
        <v>167</v>
      </c>
      <c r="B154" s="429"/>
      <c r="C154" s="429"/>
      <c r="D154" s="454"/>
      <c r="E154" s="456"/>
      <c r="F154" s="435">
        <f>B154+C154+D154+E154</f>
        <v>0</v>
      </c>
      <c r="G154" s="448"/>
      <c r="H154" s="448"/>
      <c r="I154" s="451"/>
      <c r="J154" s="460"/>
      <c r="K154" s="435">
        <f t="shared" si="2"/>
        <v>0</v>
      </c>
    </row>
    <row r="155" spans="1:11" ht="16.5">
      <c r="A155" s="426" t="s">
        <v>208</v>
      </c>
      <c r="B155" s="429"/>
      <c r="C155" s="429"/>
      <c r="D155" s="469"/>
      <c r="E155" s="456"/>
      <c r="F155" s="435">
        <f>B155+C155+D155+E155</f>
        <v>0</v>
      </c>
      <c r="G155" s="436"/>
      <c r="H155" s="485"/>
      <c r="I155" s="462"/>
      <c r="J155" s="468"/>
      <c r="K155" s="435">
        <f t="shared" si="2"/>
        <v>0</v>
      </c>
    </row>
    <row r="156" spans="1:11" ht="16.5">
      <c r="A156" s="427" t="s">
        <v>58</v>
      </c>
      <c r="B156" s="429">
        <v>1200</v>
      </c>
      <c r="C156" s="429">
        <v>13500</v>
      </c>
      <c r="D156" s="469"/>
      <c r="E156" s="456"/>
      <c r="F156" s="435">
        <f>B156+C156+D156+E156</f>
        <v>14700</v>
      </c>
      <c r="G156" s="436">
        <v>1250</v>
      </c>
      <c r="H156" s="436">
        <v>13750</v>
      </c>
      <c r="I156" s="462"/>
      <c r="J156" s="466"/>
      <c r="K156" s="435">
        <f t="shared" si="2"/>
        <v>15000</v>
      </c>
    </row>
    <row r="157" spans="1:11" ht="16.5">
      <c r="A157" s="427" t="s">
        <v>59</v>
      </c>
      <c r="B157" s="429">
        <v>1676</v>
      </c>
      <c r="C157" s="429">
        <v>6222</v>
      </c>
      <c r="D157" s="469"/>
      <c r="E157" s="456"/>
      <c r="F157" s="435">
        <f>B157+C157+D157+E157</f>
        <v>7898</v>
      </c>
      <c r="G157" s="436">
        <v>2125</v>
      </c>
      <c r="H157" s="466">
        <v>3477.8</v>
      </c>
      <c r="I157" s="462"/>
      <c r="J157" s="466"/>
      <c r="K157" s="435">
        <f t="shared" si="2"/>
        <v>5602.8</v>
      </c>
    </row>
    <row r="158" spans="1:11" ht="16.5">
      <c r="A158" s="427" t="s">
        <v>60</v>
      </c>
      <c r="B158" s="429"/>
      <c r="C158" s="429"/>
      <c r="D158" s="469"/>
      <c r="E158" s="456"/>
      <c r="F158" s="435">
        <f>B158+C158+D158+E158</f>
        <v>0</v>
      </c>
      <c r="G158" s="436"/>
      <c r="H158" s="466"/>
      <c r="I158" s="462"/>
      <c r="J158" s="466"/>
      <c r="K158" s="435">
        <f t="shared" si="2"/>
        <v>0</v>
      </c>
    </row>
    <row r="159" spans="1:11" ht="16.5">
      <c r="A159" s="427" t="s">
        <v>61</v>
      </c>
      <c r="B159" s="446"/>
      <c r="C159" s="446"/>
      <c r="D159" s="454"/>
      <c r="E159" s="456"/>
      <c r="F159" s="435">
        <f>B159+C159+D159+E159</f>
        <v>0</v>
      </c>
      <c r="G159" s="436"/>
      <c r="H159" s="466"/>
      <c r="I159" s="451"/>
      <c r="J159" s="466"/>
      <c r="K159" s="435">
        <f t="shared" si="2"/>
        <v>0</v>
      </c>
    </row>
    <row r="160" spans="1:11" ht="16.5">
      <c r="A160" s="426" t="s">
        <v>104</v>
      </c>
      <c r="B160" s="429">
        <v>1150</v>
      </c>
      <c r="C160" s="429">
        <v>8222</v>
      </c>
      <c r="D160" s="454"/>
      <c r="E160" s="451"/>
      <c r="F160" s="435">
        <f>B160+C160+D160+E160</f>
        <v>9372</v>
      </c>
      <c r="G160" s="448">
        <v>1800</v>
      </c>
      <c r="H160" s="448">
        <v>8255.101</v>
      </c>
      <c r="I160" s="451"/>
      <c r="J160" s="466"/>
      <c r="K160" s="435">
        <f t="shared" si="2"/>
        <v>10055.101</v>
      </c>
    </row>
    <row r="161" spans="1:11" ht="16.5">
      <c r="A161" s="426" t="s">
        <v>105</v>
      </c>
      <c r="B161" s="429"/>
      <c r="C161" s="429"/>
      <c r="D161" s="454"/>
      <c r="E161" s="456"/>
      <c r="F161" s="435">
        <f>B161+C161+D161+E161</f>
        <v>0</v>
      </c>
      <c r="G161" s="436">
        <v>1485</v>
      </c>
      <c r="H161" s="466">
        <v>731</v>
      </c>
      <c r="I161" s="451"/>
      <c r="J161" s="466"/>
      <c r="K161" s="435">
        <f t="shared" si="2"/>
        <v>2216</v>
      </c>
    </row>
    <row r="162" spans="1:11" ht="16.5">
      <c r="A162" s="425" t="s">
        <v>382</v>
      </c>
      <c r="B162" s="429">
        <v>25712</v>
      </c>
      <c r="C162" s="429">
        <v>10416.9</v>
      </c>
      <c r="D162" s="429"/>
      <c r="E162" s="456"/>
      <c r="F162" s="435">
        <f>B162+C162+D162+E162</f>
        <v>36128.9</v>
      </c>
      <c r="G162" s="436">
        <v>33520</v>
      </c>
      <c r="H162" s="436">
        <f>7952.9+3564.5</f>
        <v>11517.4</v>
      </c>
      <c r="I162" s="446"/>
      <c r="J162" s="466"/>
      <c r="K162" s="435">
        <f t="shared" si="2"/>
        <v>45037.4</v>
      </c>
    </row>
    <row r="163" spans="1:11" ht="16.5">
      <c r="A163" s="425" t="s">
        <v>384</v>
      </c>
      <c r="B163" s="429">
        <v>8159</v>
      </c>
      <c r="C163" s="429">
        <v>6856.7</v>
      </c>
      <c r="D163" s="446"/>
      <c r="E163" s="456"/>
      <c r="F163" s="435">
        <f>B163+C163+D163+E163</f>
        <v>15015.7</v>
      </c>
      <c r="G163" s="436">
        <v>8859</v>
      </c>
      <c r="H163" s="436">
        <f>8250.8+2054.5</f>
        <v>10305.3</v>
      </c>
      <c r="I163" s="446"/>
      <c r="J163" s="466"/>
      <c r="K163" s="435">
        <f t="shared" si="2"/>
        <v>19164.3</v>
      </c>
    </row>
    <row r="164" spans="1:11" ht="16.5">
      <c r="A164" s="425" t="s">
        <v>383</v>
      </c>
      <c r="B164" s="429">
        <v>5475</v>
      </c>
      <c r="C164" s="429">
        <v>5240.2</v>
      </c>
      <c r="D164" s="446"/>
      <c r="E164" s="456"/>
      <c r="F164" s="435">
        <f>B164+C164+D164+E164</f>
        <v>10715.2</v>
      </c>
      <c r="G164" s="436">
        <v>4940</v>
      </c>
      <c r="H164" s="436">
        <v>4232.5</v>
      </c>
      <c r="I164" s="446"/>
      <c r="J164" s="466"/>
      <c r="K164" s="435">
        <f t="shared" si="2"/>
        <v>9172.5</v>
      </c>
    </row>
    <row r="165" spans="1:11" ht="16.5">
      <c r="A165" s="426" t="s">
        <v>163</v>
      </c>
      <c r="B165" s="440">
        <v>1100</v>
      </c>
      <c r="C165" s="440">
        <v>7247.5</v>
      </c>
      <c r="D165" s="454"/>
      <c r="E165" s="454"/>
      <c r="F165" s="435">
        <f>B165+C165+D165+E165</f>
        <v>8347.5</v>
      </c>
      <c r="G165" s="436">
        <v>1660</v>
      </c>
      <c r="H165" s="436">
        <v>4343</v>
      </c>
      <c r="I165" s="451"/>
      <c r="J165" s="451"/>
      <c r="K165" s="435">
        <f t="shared" si="2"/>
        <v>6003</v>
      </c>
    </row>
    <row r="166" spans="1:11" ht="16.5">
      <c r="A166" s="427" t="s">
        <v>36</v>
      </c>
      <c r="B166" s="440">
        <v>2230</v>
      </c>
      <c r="C166" s="440">
        <v>1053</v>
      </c>
      <c r="D166" s="454"/>
      <c r="E166" s="457"/>
      <c r="F166" s="435">
        <f>B166+C166+D166+E166</f>
        <v>3283</v>
      </c>
      <c r="G166" s="436"/>
      <c r="H166" s="436"/>
      <c r="I166" s="451"/>
      <c r="J166" s="458"/>
      <c r="K166" s="435">
        <f t="shared" si="2"/>
        <v>0</v>
      </c>
    </row>
    <row r="167" spans="1:11" ht="16.5">
      <c r="A167" s="427" t="s">
        <v>22</v>
      </c>
      <c r="B167" s="429">
        <f>6515+1200</f>
        <v>7715</v>
      </c>
      <c r="C167" s="430">
        <v>8761.845</v>
      </c>
      <c r="D167" s="429">
        <v>2893.448</v>
      </c>
      <c r="E167" s="456"/>
      <c r="F167" s="435">
        <f>B167+C167+D167+E167</f>
        <v>19370.293</v>
      </c>
      <c r="G167" s="436">
        <f>5700+1089</f>
        <v>6789</v>
      </c>
      <c r="H167" s="436">
        <v>6648.135</v>
      </c>
      <c r="I167" s="436">
        <v>3311.679</v>
      </c>
      <c r="J167" s="451"/>
      <c r="K167" s="435">
        <f t="shared" si="2"/>
        <v>16748.814</v>
      </c>
    </row>
    <row r="168" spans="1:11" ht="16.5">
      <c r="A168" s="426" t="s">
        <v>168</v>
      </c>
      <c r="B168" s="429"/>
      <c r="C168" s="430"/>
      <c r="D168" s="429"/>
      <c r="E168" s="456"/>
      <c r="F168" s="435">
        <f>B168+C168+D168+E168</f>
        <v>0</v>
      </c>
      <c r="G168" s="436"/>
      <c r="H168" s="436"/>
      <c r="I168" s="436"/>
      <c r="J168" s="456"/>
      <c r="K168" s="435">
        <f t="shared" si="2"/>
        <v>0</v>
      </c>
    </row>
    <row r="169" spans="1:11" ht="16.5">
      <c r="A169" s="426" t="s">
        <v>201</v>
      </c>
      <c r="B169" s="429"/>
      <c r="C169" s="430"/>
      <c r="D169" s="429"/>
      <c r="E169" s="456"/>
      <c r="F169" s="435">
        <f>B169+C169+D169+E169</f>
        <v>0</v>
      </c>
      <c r="G169" s="470"/>
      <c r="H169" s="464"/>
      <c r="I169" s="451"/>
      <c r="J169" s="456"/>
      <c r="K169" s="435">
        <f t="shared" si="2"/>
        <v>0</v>
      </c>
    </row>
    <row r="170" spans="1:11" ht="16.5">
      <c r="A170" s="426" t="s">
        <v>209</v>
      </c>
      <c r="B170" s="429">
        <v>1700</v>
      </c>
      <c r="C170" s="430">
        <v>1689.4</v>
      </c>
      <c r="D170" s="429"/>
      <c r="E170" s="456"/>
      <c r="F170" s="435">
        <f>B170+C170+D170+E170</f>
        <v>3389.4</v>
      </c>
      <c r="G170" s="436">
        <v>700</v>
      </c>
      <c r="H170" s="436">
        <v>2061.2</v>
      </c>
      <c r="I170" s="451"/>
      <c r="J170" s="456"/>
      <c r="K170" s="435">
        <f t="shared" si="2"/>
        <v>2761.2</v>
      </c>
    </row>
    <row r="171" spans="1:11" ht="16.5">
      <c r="A171" s="426" t="s">
        <v>189</v>
      </c>
      <c r="B171" s="429">
        <v>2300</v>
      </c>
      <c r="C171" s="471"/>
      <c r="D171" s="429"/>
      <c r="E171" s="456"/>
      <c r="F171" s="435">
        <f>B171+C171+D171+E171</f>
        <v>2300</v>
      </c>
      <c r="G171" s="471">
        <v>2200</v>
      </c>
      <c r="H171" s="471">
        <v>2563.8</v>
      </c>
      <c r="I171" s="451"/>
      <c r="J171" s="456"/>
      <c r="K171" s="435">
        <f t="shared" si="2"/>
        <v>4763.8</v>
      </c>
    </row>
    <row r="172" spans="1:11" ht="16.5">
      <c r="A172" s="426" t="s">
        <v>169</v>
      </c>
      <c r="B172" s="429"/>
      <c r="C172" s="430"/>
      <c r="D172" s="429"/>
      <c r="E172" s="456"/>
      <c r="F172" s="435">
        <f>B172+C172+D172+E172</f>
        <v>0</v>
      </c>
      <c r="G172" s="485"/>
      <c r="H172" s="436"/>
      <c r="I172" s="451"/>
      <c r="J172" s="456"/>
      <c r="K172" s="435">
        <f t="shared" si="2"/>
        <v>0</v>
      </c>
    </row>
    <row r="173" spans="1:11" ht="16.5">
      <c r="A173" s="426" t="s">
        <v>190</v>
      </c>
      <c r="B173" s="429"/>
      <c r="C173" s="430"/>
      <c r="D173" s="429"/>
      <c r="E173" s="456"/>
      <c r="F173" s="435">
        <f>B173+C173+D173+E173</f>
        <v>0</v>
      </c>
      <c r="G173" s="448"/>
      <c r="H173" s="436"/>
      <c r="I173" s="451"/>
      <c r="J173" s="456"/>
      <c r="K173" s="435">
        <f t="shared" si="2"/>
        <v>0</v>
      </c>
    </row>
    <row r="174" spans="1:11" ht="16.5">
      <c r="A174" s="426" t="s">
        <v>170</v>
      </c>
      <c r="B174" s="429">
        <v>2330</v>
      </c>
      <c r="C174" s="430"/>
      <c r="D174" s="451"/>
      <c r="E174" s="456"/>
      <c r="F174" s="435">
        <f>B174+C174+D174+E174</f>
        <v>2330</v>
      </c>
      <c r="G174" s="434">
        <v>1400</v>
      </c>
      <c r="H174" s="464">
        <v>1621.9</v>
      </c>
      <c r="I174" s="451"/>
      <c r="J174" s="456"/>
      <c r="K174" s="435">
        <f t="shared" si="2"/>
        <v>3021.9</v>
      </c>
    </row>
    <row r="175" spans="1:11" ht="16.5">
      <c r="A175" s="428" t="s">
        <v>52</v>
      </c>
      <c r="B175" s="429"/>
      <c r="C175" s="429"/>
      <c r="D175" s="454"/>
      <c r="E175" s="456"/>
      <c r="F175" s="435">
        <f>B175+C175+D175+E175</f>
        <v>0</v>
      </c>
      <c r="G175" s="448"/>
      <c r="H175" s="448"/>
      <c r="I175" s="451"/>
      <c r="J175" s="456"/>
      <c r="K175" s="435">
        <f t="shared" si="2"/>
        <v>0</v>
      </c>
    </row>
    <row r="176" spans="1:11" ht="16.5">
      <c r="A176" s="428" t="s">
        <v>53</v>
      </c>
      <c r="B176" s="429">
        <v>2500</v>
      </c>
      <c r="C176" s="429">
        <v>20177.5</v>
      </c>
      <c r="D176" s="454"/>
      <c r="E176" s="456"/>
      <c r="F176" s="435">
        <f>B176+C176+D176+E176</f>
        <v>22677.5</v>
      </c>
      <c r="G176" s="436">
        <v>3400</v>
      </c>
      <c r="H176" s="436">
        <v>11802.5</v>
      </c>
      <c r="I176" s="451"/>
      <c r="J176" s="456"/>
      <c r="K176" s="435">
        <f t="shared" si="2"/>
        <v>15202.5</v>
      </c>
    </row>
    <row r="177" spans="1:11" ht="16.5">
      <c r="A177" s="427" t="s">
        <v>385</v>
      </c>
      <c r="B177" s="429">
        <v>850</v>
      </c>
      <c r="C177" s="429">
        <f>14520.7+1200</f>
        <v>15720.7</v>
      </c>
      <c r="D177" s="454"/>
      <c r="E177" s="456"/>
      <c r="F177" s="435">
        <f>B177+C177+D177+E177</f>
        <v>16570.7</v>
      </c>
      <c r="G177" s="436">
        <v>735</v>
      </c>
      <c r="H177" s="436">
        <f>14535.6+1080</f>
        <v>15615.6</v>
      </c>
      <c r="I177" s="451"/>
      <c r="J177" s="456"/>
      <c r="K177" s="435">
        <f t="shared" si="2"/>
        <v>16350.6</v>
      </c>
    </row>
    <row r="178" spans="1:11" ht="16.5">
      <c r="A178" s="427" t="s">
        <v>8</v>
      </c>
      <c r="B178" s="429">
        <v>2750</v>
      </c>
      <c r="C178" s="429"/>
      <c r="D178" s="429">
        <v>9350.698</v>
      </c>
      <c r="E178" s="456"/>
      <c r="F178" s="435">
        <f>B178+C178+D178+E178</f>
        <v>12100.698</v>
      </c>
      <c r="G178" s="436">
        <f>600+699.5</f>
        <v>1299.5</v>
      </c>
      <c r="H178" s="436">
        <v>27.5</v>
      </c>
      <c r="I178" s="436">
        <f>6553.467+1766.689</f>
        <v>8320.155999999999</v>
      </c>
      <c r="J178" s="451"/>
      <c r="K178" s="435">
        <f t="shared" si="2"/>
        <v>9647.155999999999</v>
      </c>
    </row>
    <row r="179" spans="1:11" ht="16.5">
      <c r="A179" s="426" t="s">
        <v>171</v>
      </c>
      <c r="B179" s="429">
        <v>3170</v>
      </c>
      <c r="C179" s="429">
        <v>4294.5</v>
      </c>
      <c r="D179" s="451"/>
      <c r="E179" s="456"/>
      <c r="F179" s="435">
        <f>B179+C179+D179+E179</f>
        <v>7464.5</v>
      </c>
      <c r="G179" s="436">
        <v>3260</v>
      </c>
      <c r="H179" s="436">
        <v>2420.5</v>
      </c>
      <c r="I179" s="436"/>
      <c r="J179" s="451"/>
      <c r="K179" s="435">
        <f t="shared" si="2"/>
        <v>5680.5</v>
      </c>
    </row>
    <row r="180" spans="1:11" ht="16.5">
      <c r="A180" s="426" t="s">
        <v>188</v>
      </c>
      <c r="B180" s="466"/>
      <c r="C180" s="466"/>
      <c r="D180" s="456"/>
      <c r="E180" s="456"/>
      <c r="F180" s="435">
        <f>B180+C180+D180+E180</f>
        <v>0</v>
      </c>
      <c r="G180" s="436"/>
      <c r="H180" s="436"/>
      <c r="I180" s="454"/>
      <c r="J180" s="451"/>
      <c r="K180" s="435">
        <f t="shared" si="2"/>
        <v>0</v>
      </c>
    </row>
    <row r="181" spans="1:11" ht="16.5">
      <c r="A181" s="426" t="s">
        <v>200</v>
      </c>
      <c r="B181" s="446"/>
      <c r="C181" s="446"/>
      <c r="D181" s="456"/>
      <c r="E181" s="456"/>
      <c r="F181" s="435">
        <f>B181+C181+D181+E181</f>
        <v>0</v>
      </c>
      <c r="G181" s="436"/>
      <c r="H181" s="436"/>
      <c r="I181" s="451"/>
      <c r="J181" s="451"/>
      <c r="K181" s="435">
        <f t="shared" si="2"/>
        <v>0</v>
      </c>
    </row>
    <row r="182" spans="1:11" ht="16.5">
      <c r="A182" s="426" t="s">
        <v>172</v>
      </c>
      <c r="B182" s="429">
        <v>1695</v>
      </c>
      <c r="C182" s="429">
        <v>4950.6</v>
      </c>
      <c r="D182" s="456"/>
      <c r="E182" s="456"/>
      <c r="F182" s="435">
        <f>B182+C182+D182+E182</f>
        <v>6645.6</v>
      </c>
      <c r="G182" s="436">
        <v>1590</v>
      </c>
      <c r="H182" s="436">
        <v>3752.6</v>
      </c>
      <c r="I182" s="451"/>
      <c r="J182" s="451"/>
      <c r="K182" s="435">
        <f t="shared" si="2"/>
        <v>5342.6</v>
      </c>
    </row>
    <row r="183" spans="1:11" ht="16.5">
      <c r="A183" s="426" t="s">
        <v>173</v>
      </c>
      <c r="B183" s="436"/>
      <c r="C183" s="436"/>
      <c r="D183" s="456"/>
      <c r="E183" s="456"/>
      <c r="F183" s="435">
        <f>B183+C183+D183+E183</f>
        <v>0</v>
      </c>
      <c r="G183" s="436"/>
      <c r="H183" s="436"/>
      <c r="I183" s="451"/>
      <c r="J183" s="451"/>
      <c r="K183" s="435">
        <f t="shared" si="2"/>
        <v>0</v>
      </c>
    </row>
    <row r="184" spans="1:11" ht="16.5">
      <c r="A184" s="426" t="s">
        <v>174</v>
      </c>
      <c r="B184" s="429">
        <v>1100</v>
      </c>
      <c r="C184" s="429">
        <v>10420</v>
      </c>
      <c r="D184" s="456"/>
      <c r="E184" s="456"/>
      <c r="F184" s="435">
        <f>B184+C184+D184+E184</f>
        <v>11520</v>
      </c>
      <c r="G184" s="436">
        <v>670</v>
      </c>
      <c r="H184" s="436">
        <v>4818</v>
      </c>
      <c r="I184" s="451"/>
      <c r="J184" s="451"/>
      <c r="K184" s="435">
        <f t="shared" si="2"/>
        <v>5488</v>
      </c>
    </row>
    <row r="185" spans="1:11" ht="16.5">
      <c r="A185" s="426" t="s">
        <v>95</v>
      </c>
      <c r="B185" s="429"/>
      <c r="C185" s="429">
        <v>5724.1</v>
      </c>
      <c r="D185" s="456"/>
      <c r="E185" s="456"/>
      <c r="F185" s="435">
        <f>B185+C185+D185+E185</f>
        <v>5724.1</v>
      </c>
      <c r="G185" s="436">
        <v>687</v>
      </c>
      <c r="H185" s="436">
        <v>2009.6</v>
      </c>
      <c r="I185" s="451"/>
      <c r="J185" s="451"/>
      <c r="K185" s="435">
        <f t="shared" si="2"/>
        <v>2696.6</v>
      </c>
    </row>
    <row r="186" spans="1:11" ht="16.5">
      <c r="A186" s="426" t="s">
        <v>101</v>
      </c>
      <c r="B186" s="429">
        <v>2300</v>
      </c>
      <c r="C186" s="429">
        <v>13217.74354</v>
      </c>
      <c r="D186" s="456"/>
      <c r="E186" s="456"/>
      <c r="F186" s="435">
        <f>B186+C186+D186+E186</f>
        <v>15517.74354</v>
      </c>
      <c r="G186" s="436">
        <v>2150</v>
      </c>
      <c r="H186" s="436">
        <v>7082.43</v>
      </c>
      <c r="I186" s="451"/>
      <c r="J186" s="458"/>
      <c r="K186" s="435">
        <f t="shared" si="2"/>
        <v>9232.43</v>
      </c>
    </row>
    <row r="187" spans="1:11" ht="16.5">
      <c r="A187" s="426" t="s">
        <v>175</v>
      </c>
      <c r="B187" s="429"/>
      <c r="C187" s="429"/>
      <c r="D187" s="456"/>
      <c r="E187" s="456"/>
      <c r="F187" s="435">
        <f>B187+C187+D187+E187</f>
        <v>0</v>
      </c>
      <c r="G187" s="436"/>
      <c r="H187" s="436"/>
      <c r="I187" s="451"/>
      <c r="J187" s="458"/>
      <c r="K187" s="435">
        <f t="shared" si="2"/>
        <v>0</v>
      </c>
    </row>
    <row r="188" spans="1:11" ht="16.5">
      <c r="A188" s="426" t="s">
        <v>112</v>
      </c>
      <c r="B188" s="463"/>
      <c r="C188" s="463"/>
      <c r="D188" s="456"/>
      <c r="E188" s="456"/>
      <c r="F188" s="435">
        <f>B188+C188+D188+E188</f>
        <v>0</v>
      </c>
      <c r="G188" s="436"/>
      <c r="H188" s="436"/>
      <c r="I188" s="451"/>
      <c r="J188" s="458"/>
      <c r="K188" s="435">
        <f t="shared" si="2"/>
        <v>0</v>
      </c>
    </row>
    <row r="189" spans="1:11" ht="16.5">
      <c r="A189" s="426" t="s">
        <v>113</v>
      </c>
      <c r="B189" s="429"/>
      <c r="C189" s="429"/>
      <c r="D189" s="456"/>
      <c r="E189" s="456"/>
      <c r="F189" s="435">
        <f>B189+C189+D189+E189</f>
        <v>0</v>
      </c>
      <c r="G189" s="436"/>
      <c r="H189" s="436"/>
      <c r="I189" s="451"/>
      <c r="J189" s="458"/>
      <c r="K189" s="435">
        <f t="shared" si="2"/>
        <v>0</v>
      </c>
    </row>
    <row r="190" spans="1:11" ht="16.5">
      <c r="A190" s="426" t="s">
        <v>114</v>
      </c>
      <c r="B190" s="429">
        <v>2300</v>
      </c>
      <c r="C190" s="429">
        <v>5763.3</v>
      </c>
      <c r="D190" s="456"/>
      <c r="E190" s="456"/>
      <c r="F190" s="435">
        <f>B190+C190+D190+E190</f>
        <v>8063.3</v>
      </c>
      <c r="G190" s="436">
        <v>2700</v>
      </c>
      <c r="H190" s="436">
        <v>2327</v>
      </c>
      <c r="I190" s="451"/>
      <c r="J190" s="458"/>
      <c r="K190" s="435">
        <f t="shared" si="2"/>
        <v>5027</v>
      </c>
    </row>
    <row r="191" spans="1:11" ht="16.5">
      <c r="A191" s="426" t="s">
        <v>115</v>
      </c>
      <c r="B191" s="429">
        <v>2900</v>
      </c>
      <c r="C191" s="429">
        <f>3659.4+7000</f>
        <v>10659.4</v>
      </c>
      <c r="D191" s="456"/>
      <c r="E191" s="452"/>
      <c r="F191" s="435">
        <f>B191+C191+D191+E191</f>
        <v>13559.4</v>
      </c>
      <c r="G191" s="436">
        <v>3205.5</v>
      </c>
      <c r="H191" s="436">
        <v>7611.465</v>
      </c>
      <c r="I191" s="451"/>
      <c r="J191" s="458"/>
      <c r="K191" s="435">
        <f t="shared" si="2"/>
        <v>10816.965</v>
      </c>
    </row>
    <row r="192" spans="1:11" ht="16.5">
      <c r="A192" s="426" t="s">
        <v>216</v>
      </c>
      <c r="B192" s="429">
        <v>4405</v>
      </c>
      <c r="C192" s="429">
        <v>3192.1</v>
      </c>
      <c r="D192" s="456"/>
      <c r="E192" s="452"/>
      <c r="F192" s="435">
        <f>B192+C192+D192+E192</f>
        <v>7597.1</v>
      </c>
      <c r="G192" s="436">
        <v>4540</v>
      </c>
      <c r="H192" s="436">
        <v>5493.3</v>
      </c>
      <c r="I192" s="451"/>
      <c r="J192" s="458"/>
      <c r="K192" s="435">
        <f t="shared" si="2"/>
        <v>10033.3</v>
      </c>
    </row>
    <row r="193" spans="1:11" ht="16.5">
      <c r="A193" s="427" t="s">
        <v>9</v>
      </c>
      <c r="B193" s="429">
        <v>4990</v>
      </c>
      <c r="C193" s="429">
        <v>2410.7</v>
      </c>
      <c r="D193" s="429">
        <v>11346.328</v>
      </c>
      <c r="E193" s="463"/>
      <c r="F193" s="435">
        <f>B193+C193+D193+E193</f>
        <v>18747.028</v>
      </c>
      <c r="G193" s="436">
        <v>3646</v>
      </c>
      <c r="H193" s="436">
        <v>1609.1</v>
      </c>
      <c r="I193" s="436">
        <v>10947.779</v>
      </c>
      <c r="J193" s="451"/>
      <c r="K193" s="435">
        <f t="shared" si="2"/>
        <v>16202.879</v>
      </c>
    </row>
    <row r="194" spans="1:11" ht="16.5">
      <c r="A194" s="427" t="s">
        <v>74</v>
      </c>
      <c r="B194" s="429">
        <v>8200</v>
      </c>
      <c r="C194" s="429">
        <v>320</v>
      </c>
      <c r="D194" s="429"/>
      <c r="E194" s="452"/>
      <c r="F194" s="435">
        <f>B194+C194+D194+E194</f>
        <v>8520</v>
      </c>
      <c r="G194" s="436">
        <v>800</v>
      </c>
      <c r="H194" s="436">
        <v>7277</v>
      </c>
      <c r="I194" s="436"/>
      <c r="J194" s="451"/>
      <c r="K194" s="435">
        <f t="shared" si="2"/>
        <v>8077</v>
      </c>
    </row>
    <row r="195" spans="1:11" ht="16.5">
      <c r="A195" s="426" t="s">
        <v>176</v>
      </c>
      <c r="B195" s="429"/>
      <c r="C195" s="429"/>
      <c r="D195" s="456"/>
      <c r="E195" s="452"/>
      <c r="F195" s="435">
        <f>B195+C195+D195+E195</f>
        <v>0</v>
      </c>
      <c r="G195" s="448"/>
      <c r="H195" s="448"/>
      <c r="I195" s="451"/>
      <c r="J195" s="451"/>
      <c r="K195" s="435">
        <f t="shared" si="2"/>
        <v>0</v>
      </c>
    </row>
    <row r="196" spans="1:11" ht="16.5">
      <c r="A196" s="426" t="s">
        <v>177</v>
      </c>
      <c r="B196" s="429"/>
      <c r="C196" s="429"/>
      <c r="D196" s="456"/>
      <c r="E196" s="452"/>
      <c r="F196" s="435">
        <f>B196+C196+D196+E196</f>
        <v>0</v>
      </c>
      <c r="G196" s="448"/>
      <c r="H196" s="436"/>
      <c r="I196" s="451"/>
      <c r="J196" s="451"/>
      <c r="K196" s="435">
        <f t="shared" si="2"/>
        <v>0</v>
      </c>
    </row>
    <row r="197" spans="1:11" ht="16.5">
      <c r="A197" s="426" t="s">
        <v>178</v>
      </c>
      <c r="B197" s="429"/>
      <c r="C197" s="429"/>
      <c r="D197" s="456"/>
      <c r="E197" s="452"/>
      <c r="F197" s="435">
        <f>B197+C197+D197+E197</f>
        <v>0</v>
      </c>
      <c r="G197" s="466"/>
      <c r="H197" s="436"/>
      <c r="I197" s="451"/>
      <c r="J197" s="451"/>
      <c r="K197" s="435">
        <f t="shared" si="2"/>
        <v>0</v>
      </c>
    </row>
    <row r="198" spans="1:11" ht="16.5">
      <c r="A198" s="426" t="s">
        <v>179</v>
      </c>
      <c r="B198" s="429"/>
      <c r="C198" s="429"/>
      <c r="D198" s="456"/>
      <c r="E198" s="452"/>
      <c r="F198" s="435">
        <f>B198+C198+D198+E198</f>
        <v>0</v>
      </c>
      <c r="G198" s="448"/>
      <c r="H198" s="436"/>
      <c r="I198" s="451"/>
      <c r="J198" s="451"/>
      <c r="K198" s="435">
        <f t="shared" si="2"/>
        <v>0</v>
      </c>
    </row>
    <row r="199" spans="1:11" ht="16.5">
      <c r="A199" s="426" t="s">
        <v>180</v>
      </c>
      <c r="B199" s="429"/>
      <c r="C199" s="429"/>
      <c r="D199" s="456"/>
      <c r="E199" s="452"/>
      <c r="F199" s="435">
        <f>B199+C199+D199+E199</f>
        <v>0</v>
      </c>
      <c r="G199" s="448"/>
      <c r="H199" s="448"/>
      <c r="I199" s="451"/>
      <c r="J199" s="451"/>
      <c r="K199" s="435">
        <f t="shared" si="2"/>
        <v>0</v>
      </c>
    </row>
    <row r="200" spans="1:11" ht="16.5">
      <c r="A200" s="426" t="s">
        <v>181</v>
      </c>
      <c r="B200" s="429"/>
      <c r="C200" s="429"/>
      <c r="D200" s="456"/>
      <c r="E200" s="452"/>
      <c r="F200" s="435">
        <f>B200+C200+D200+E200</f>
        <v>0</v>
      </c>
      <c r="G200" s="448"/>
      <c r="H200" s="448"/>
      <c r="I200" s="451"/>
      <c r="J200" s="451"/>
      <c r="K200" s="435">
        <f t="shared" si="2"/>
        <v>0</v>
      </c>
    </row>
    <row r="201" spans="1:11" ht="16.5">
      <c r="A201" s="427" t="s">
        <v>49</v>
      </c>
      <c r="B201" s="429">
        <v>4000</v>
      </c>
      <c r="C201" s="429">
        <v>6559.60577</v>
      </c>
      <c r="D201" s="456"/>
      <c r="E201" s="452"/>
      <c r="F201" s="435">
        <f>B201+C201+D201+E201</f>
        <v>10559.60577</v>
      </c>
      <c r="G201" s="436">
        <v>2900</v>
      </c>
      <c r="H201" s="442">
        <v>2925.6</v>
      </c>
      <c r="I201" s="451"/>
      <c r="J201" s="450"/>
      <c r="K201" s="435">
        <f t="shared" si="2"/>
        <v>5825.6</v>
      </c>
    </row>
    <row r="202" spans="1:11" ht="16.5">
      <c r="A202" s="427" t="s">
        <v>50</v>
      </c>
      <c r="B202" s="454"/>
      <c r="C202" s="429"/>
      <c r="D202" s="456"/>
      <c r="E202" s="449"/>
      <c r="F202" s="435">
        <f>B202+C202+D202+E202</f>
        <v>0</v>
      </c>
      <c r="G202" s="436"/>
      <c r="H202" s="436"/>
      <c r="I202" s="451"/>
      <c r="J202" s="450"/>
      <c r="K202" s="435">
        <f t="shared" si="2"/>
        <v>0</v>
      </c>
    </row>
    <row r="203" spans="1:11" ht="16.5">
      <c r="A203" s="426" t="s">
        <v>97</v>
      </c>
      <c r="B203" s="429">
        <v>4300</v>
      </c>
      <c r="C203" s="429">
        <v>3559</v>
      </c>
      <c r="D203" s="456"/>
      <c r="E203" s="449"/>
      <c r="F203" s="435">
        <f>B203+C203+D203+E203</f>
        <v>7859</v>
      </c>
      <c r="G203" s="436">
        <v>3700</v>
      </c>
      <c r="H203" s="436">
        <v>2273.5</v>
      </c>
      <c r="I203" s="451"/>
      <c r="J203" s="458"/>
      <c r="K203" s="435">
        <f t="shared" si="2"/>
        <v>5973.5</v>
      </c>
    </row>
    <row r="204" spans="1:11" ht="16.5">
      <c r="A204" s="426" t="s">
        <v>98</v>
      </c>
      <c r="B204" s="429"/>
      <c r="C204" s="429"/>
      <c r="D204" s="456"/>
      <c r="E204" s="449"/>
      <c r="F204" s="435">
        <f>B204+C204+D204+E204</f>
        <v>0</v>
      </c>
      <c r="G204" s="436"/>
      <c r="H204" s="436"/>
      <c r="I204" s="451"/>
      <c r="J204" s="458"/>
      <c r="K204" s="435">
        <f t="shared" si="2"/>
        <v>0</v>
      </c>
    </row>
    <row r="205" spans="1:11" ht="16.5">
      <c r="A205" s="426" t="s">
        <v>99</v>
      </c>
      <c r="B205" s="429">
        <v>1800</v>
      </c>
      <c r="C205" s="429">
        <v>6250.1</v>
      </c>
      <c r="D205" s="456"/>
      <c r="E205" s="449"/>
      <c r="F205" s="435">
        <f>B205+C205+D205+E205</f>
        <v>8050.1</v>
      </c>
      <c r="G205" s="436">
        <v>3000</v>
      </c>
      <c r="H205" s="436">
        <v>3855.5</v>
      </c>
      <c r="I205" s="451"/>
      <c r="J205" s="458"/>
      <c r="K205" s="435">
        <f t="shared" si="2"/>
        <v>6855.5</v>
      </c>
    </row>
    <row r="206" spans="1:11" ht="16.5">
      <c r="A206" s="426" t="s">
        <v>110</v>
      </c>
      <c r="B206" s="463"/>
      <c r="C206" s="456"/>
      <c r="D206" s="452"/>
      <c r="E206" s="449"/>
      <c r="F206" s="435">
        <f>B206+C206+D206+E206</f>
        <v>0</v>
      </c>
      <c r="G206" s="451"/>
      <c r="H206" s="451"/>
      <c r="I206" s="451"/>
      <c r="J206" s="458"/>
      <c r="K206" s="435">
        <f t="shared" si="2"/>
        <v>0</v>
      </c>
    </row>
  </sheetData>
  <sheetProtection/>
  <mergeCells count="2">
    <mergeCell ref="G1:J1"/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</cp:lastModifiedBy>
  <cp:lastPrinted>2020-07-03T06:33:27Z</cp:lastPrinted>
  <dcterms:created xsi:type="dcterms:W3CDTF">2009-04-23T10:43:39Z</dcterms:created>
  <dcterms:modified xsi:type="dcterms:W3CDTF">2020-07-06T08:51:02Z</dcterms:modified>
  <cp:category/>
  <cp:version/>
  <cp:contentType/>
  <cp:contentStatus/>
</cp:coreProperties>
</file>